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ka-e04\Desktop\"/>
    </mc:Choice>
  </mc:AlternateContent>
  <bookViews>
    <workbookView xWindow="0" yWindow="0" windowWidth="10215" windowHeight="7500" tabRatio="706"/>
  </bookViews>
  <sheets>
    <sheet name="所得税計算シート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9" l="1"/>
  <c r="H66" i="29"/>
  <c r="H65" i="29"/>
  <c r="H64" i="29"/>
  <c r="H63" i="29"/>
  <c r="H62" i="29"/>
  <c r="J55" i="29"/>
  <c r="J54" i="29"/>
  <c r="G54" i="29" s="1"/>
  <c r="D54" i="29"/>
  <c r="J53" i="29"/>
  <c r="J52" i="29"/>
  <c r="G52" i="29" s="1"/>
  <c r="N52" i="29" s="1"/>
  <c r="O52" i="29" s="1"/>
  <c r="J51" i="29"/>
  <c r="G51" i="29" s="1"/>
  <c r="N51" i="29" s="1"/>
  <c r="O51" i="29" s="1"/>
  <c r="J50" i="29"/>
  <c r="G50" i="29" s="1"/>
  <c r="N50" i="29" s="1"/>
  <c r="O50" i="29" s="1"/>
  <c r="J49" i="29"/>
  <c r="G49" i="29" s="1"/>
  <c r="N49" i="29" s="1"/>
  <c r="O49" i="29" s="1"/>
  <c r="J48" i="29"/>
  <c r="G48" i="29" s="1"/>
  <c r="N48" i="29" s="1"/>
  <c r="O48" i="29" s="1"/>
  <c r="J47" i="29"/>
  <c r="G47" i="29" s="1"/>
  <c r="J46" i="29"/>
  <c r="G46" i="29" s="1"/>
  <c r="E46" i="29"/>
  <c r="B42" i="29"/>
  <c r="B41" i="29"/>
  <c r="B40" i="29"/>
  <c r="B38" i="29"/>
  <c r="B35" i="29"/>
  <c r="B33" i="29"/>
  <c r="N56" i="29" l="1"/>
  <c r="O56" i="29" s="1"/>
  <c r="G55" i="29"/>
  <c r="N55" i="29" s="1"/>
  <c r="O55" i="29" s="1"/>
  <c r="G53" i="29"/>
  <c r="N53" i="29" s="1"/>
  <c r="O53" i="29" s="1"/>
  <c r="N46" i="29"/>
  <c r="O46" i="29" s="1"/>
  <c r="D57" i="29"/>
  <c r="M56" i="29" s="1"/>
  <c r="M52" i="29"/>
  <c r="D55" i="29"/>
  <c r="D56" i="29" s="1"/>
  <c r="M47" i="29"/>
  <c r="N47" i="29" s="1"/>
  <c r="M53" i="29"/>
  <c r="M54" i="29"/>
  <c r="N54" i="29" s="1"/>
  <c r="O54" i="29" s="1"/>
  <c r="M55" i="29"/>
  <c r="O47" i="29" l="1"/>
  <c r="P56" i="29"/>
  <c r="B4" i="29" s="1"/>
  <c r="B22" i="29" l="1"/>
  <c r="B34" i="29"/>
  <c r="E61" i="29" l="1"/>
  <c r="G62" i="29"/>
  <c r="P62" i="29" s="1"/>
  <c r="Q62" i="29" s="1"/>
  <c r="G65" i="29"/>
  <c r="P65" i="29" s="1"/>
  <c r="Q65" i="29" s="1"/>
  <c r="G63" i="29"/>
  <c r="P63" i="29" s="1"/>
  <c r="Q63" i="29" s="1"/>
  <c r="G61" i="29"/>
  <c r="P61" i="29" s="1"/>
  <c r="G64" i="29"/>
  <c r="P64" i="29" s="1"/>
  <c r="Q64" i="29" s="1"/>
  <c r="G66" i="29"/>
  <c r="P66" i="29" s="1"/>
  <c r="Q66" i="29" s="1"/>
  <c r="Q61" i="29" l="1"/>
  <c r="R66" i="29"/>
  <c r="B23" i="29" s="1"/>
  <c r="B27" i="29" s="1"/>
  <c r="B29" i="29" l="1"/>
  <c r="B36" i="29" s="1"/>
  <c r="B43" i="29"/>
</calcChain>
</file>

<file path=xl/sharedStrings.xml><?xml version="1.0" encoding="utf-8"?>
<sst xmlns="http://schemas.openxmlformats.org/spreadsheetml/2006/main" count="87" uniqueCount="38">
  <si>
    <t>社会保険料控除額</t>
    <rPh sb="0" eb="2">
      <t>シャカイ</t>
    </rPh>
    <rPh sb="2" eb="5">
      <t>ホケンリョウ</t>
    </rPh>
    <rPh sb="5" eb="8">
      <t>コウジョガク</t>
    </rPh>
    <phoneticPr fontId="2"/>
  </si>
  <si>
    <t>扶養控除額</t>
    <rPh sb="0" eb="2">
      <t>フヨウ</t>
    </rPh>
    <rPh sb="2" eb="5">
      <t>コウジョガク</t>
    </rPh>
    <phoneticPr fontId="2"/>
  </si>
  <si>
    <t>基礎控除額</t>
    <rPh sb="0" eb="2">
      <t>キソ</t>
    </rPh>
    <rPh sb="2" eb="5">
      <t>コウジョガク</t>
    </rPh>
    <phoneticPr fontId="2"/>
  </si>
  <si>
    <t>課税給与所得金額</t>
    <rPh sb="0" eb="2">
      <t>カゼイ</t>
    </rPh>
    <rPh sb="2" eb="4">
      <t>キュウヨ</t>
    </rPh>
    <rPh sb="4" eb="6">
      <t>ショトク</t>
    </rPh>
    <rPh sb="6" eb="8">
      <t>キンガク</t>
    </rPh>
    <phoneticPr fontId="2"/>
  </si>
  <si>
    <t>算出所得税額</t>
    <rPh sb="0" eb="2">
      <t>サンシュツ</t>
    </rPh>
    <rPh sb="2" eb="5">
      <t>ショトクゼイ</t>
    </rPh>
    <rPh sb="5" eb="6">
      <t>ガク</t>
    </rPh>
    <phoneticPr fontId="2"/>
  </si>
  <si>
    <t>住宅借入金等特別控除額</t>
    <rPh sb="0" eb="2">
      <t>ジュウタク</t>
    </rPh>
    <rPh sb="2" eb="5">
      <t>カリイレキン</t>
    </rPh>
    <rPh sb="5" eb="6">
      <t>トウ</t>
    </rPh>
    <rPh sb="6" eb="8">
      <t>トクベツ</t>
    </rPh>
    <rPh sb="8" eb="11">
      <t>コウジョガク</t>
    </rPh>
    <phoneticPr fontId="2"/>
  </si>
  <si>
    <t>年調所得税額</t>
    <rPh sb="0" eb="2">
      <t>ネンチョウ</t>
    </rPh>
    <rPh sb="2" eb="5">
      <t>ショトクゼイ</t>
    </rPh>
    <rPh sb="5" eb="6">
      <t>ガク</t>
    </rPh>
    <phoneticPr fontId="2"/>
  </si>
  <si>
    <t>判定</t>
    <rPh sb="0" eb="2">
      <t>ハンテイ</t>
    </rPh>
    <phoneticPr fontId="2"/>
  </si>
  <si>
    <t>所得金額</t>
    <rPh sb="0" eb="2">
      <t>ショトク</t>
    </rPh>
    <rPh sb="2" eb="4">
      <t>キンガク</t>
    </rPh>
    <phoneticPr fontId="2"/>
  </si>
  <si>
    <t>収入金額</t>
    <rPh sb="0" eb="2">
      <t>シュウニュウ</t>
    </rPh>
    <rPh sb="2" eb="4">
      <t>キンガク</t>
    </rPh>
    <phoneticPr fontId="2"/>
  </si>
  <si>
    <t>円</t>
    <rPh sb="0" eb="1">
      <t>エン</t>
    </rPh>
    <phoneticPr fontId="2"/>
  </si>
  <si>
    <t>円以上</t>
    <rPh sb="0" eb="3">
      <t>エンイジョウ</t>
    </rPh>
    <phoneticPr fontId="2"/>
  </si>
  <si>
    <t>円以下</t>
    <rPh sb="0" eb="1">
      <t>エン</t>
    </rPh>
    <rPh sb="1" eb="3">
      <t>イカ</t>
    </rPh>
    <phoneticPr fontId="2"/>
  </si>
  <si>
    <t>所得金額調整控除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</si>
  <si>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税率</t>
    <rPh sb="0" eb="2">
      <t>ゼイリツ</t>
    </rPh>
    <phoneticPr fontId="2"/>
  </si>
  <si>
    <t>%</t>
    <phoneticPr fontId="2"/>
  </si>
  <si>
    <t>控除額</t>
    <rPh sb="0" eb="3">
      <t>コウジョガク</t>
    </rPh>
    <phoneticPr fontId="2"/>
  </si>
  <si>
    <t>非該当</t>
  </si>
  <si>
    <t>給与所得控除後の金額</t>
    <rPh sb="0" eb="2">
      <t>キュウヨ</t>
    </rPh>
    <rPh sb="2" eb="4">
      <t>ショトク</t>
    </rPh>
    <rPh sb="4" eb="6">
      <t>コウジョ</t>
    </rPh>
    <rPh sb="6" eb="7">
      <t>アト</t>
    </rPh>
    <rPh sb="8" eb="10">
      <t>キンガク</t>
    </rPh>
    <phoneticPr fontId="2"/>
  </si>
  <si>
    <t>障害者控除額</t>
    <rPh sb="0" eb="3">
      <t>ショウガイシャ</t>
    </rPh>
    <rPh sb="3" eb="6">
      <t>コウジョガク</t>
    </rPh>
    <phoneticPr fontId="2"/>
  </si>
  <si>
    <t>寡婦控除・ひとり親控除額</t>
    <rPh sb="0" eb="2">
      <t>カフ</t>
    </rPh>
    <rPh sb="2" eb="4">
      <t>コウジョ</t>
    </rPh>
    <rPh sb="8" eb="9">
      <t>オヤ</t>
    </rPh>
    <rPh sb="9" eb="11">
      <t>コウジョ</t>
    </rPh>
    <rPh sb="11" eb="12">
      <t>ガク</t>
    </rPh>
    <phoneticPr fontId="2"/>
  </si>
  <si>
    <t>勤労学生控除額</t>
    <rPh sb="0" eb="2">
      <t>キンロウ</t>
    </rPh>
    <rPh sb="2" eb="4">
      <t>ガクセイ</t>
    </rPh>
    <rPh sb="4" eb="7">
      <t>コウジョガク</t>
    </rPh>
    <phoneticPr fontId="2"/>
  </si>
  <si>
    <t>配偶者控除・配偶者特別控除額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rPh sb="13" eb="14">
      <t>ガク</t>
    </rPh>
    <phoneticPr fontId="2"/>
  </si>
  <si>
    <t>小規模企業共済等掛金控除額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rPh sb="10" eb="13">
      <t>コウジョガク</t>
    </rPh>
    <phoneticPr fontId="2"/>
  </si>
  <si>
    <t>地震保険料控除額</t>
    <rPh sb="0" eb="2">
      <t>ジシン</t>
    </rPh>
    <rPh sb="2" eb="5">
      <t>ホケンリョウ</t>
    </rPh>
    <rPh sb="5" eb="8">
      <t>コウジョガク</t>
    </rPh>
    <phoneticPr fontId="2"/>
  </si>
  <si>
    <r>
      <t>生命保険料控除額</t>
    </r>
    <r>
      <rPr>
        <sz val="9"/>
        <color theme="1"/>
        <rFont val="游ゴシック"/>
        <family val="3"/>
        <charset val="128"/>
        <scheme val="minor"/>
      </rPr>
      <t>（ イ＋ロ＋ハ ）</t>
    </r>
    <rPh sb="0" eb="2">
      <t>セイメイ</t>
    </rPh>
    <rPh sb="2" eb="5">
      <t>ホケンリョウ</t>
    </rPh>
    <rPh sb="5" eb="8">
      <t>コウジョガク</t>
    </rPh>
    <phoneticPr fontId="2"/>
  </si>
  <si>
    <t>所得税額（年額）</t>
    <rPh sb="0" eb="3">
      <t>ショトクゼイ</t>
    </rPh>
    <rPh sb="3" eb="4">
      <t>ガク</t>
    </rPh>
    <rPh sb="5" eb="7">
      <t>ネンガク</t>
    </rPh>
    <phoneticPr fontId="2"/>
  </si>
  <si>
    <r>
      <t>給与収入</t>
    </r>
    <r>
      <rPr>
        <sz val="9"/>
        <color theme="1"/>
        <rFont val="游ゴシック"/>
        <family val="3"/>
        <charset val="128"/>
        <scheme val="minor"/>
      </rPr>
      <t>（年額）</t>
    </r>
    <rPh sb="0" eb="2">
      <t>キュウヨ</t>
    </rPh>
    <rPh sb="2" eb="4">
      <t>シュウニュウ</t>
    </rPh>
    <rPh sb="5" eb="7">
      <t>ネンガク</t>
    </rPh>
    <phoneticPr fontId="2"/>
  </si>
  <si>
    <t>支払金額</t>
    <rPh sb="0" eb="2">
      <t>シハライ</t>
    </rPh>
    <rPh sb="2" eb="4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</si>
  <si>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2"/>
  </si>
  <si>
    <t>源泉徴収額</t>
    <rPh sb="0" eb="2">
      <t>ゲンセン</t>
    </rPh>
    <rPh sb="2" eb="5">
      <t>チョウシュウガク</t>
    </rPh>
    <phoneticPr fontId="2"/>
  </si>
  <si>
    <t>配偶者（特別）控除の額</t>
    <rPh sb="0" eb="3">
      <t>ハイグウシャ</t>
    </rPh>
    <rPh sb="4" eb="6">
      <t>トクベツ</t>
    </rPh>
    <rPh sb="7" eb="9">
      <t>コウジョ</t>
    </rPh>
    <rPh sb="10" eb="11">
      <t>ガク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</si>
  <si>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</si>
  <si>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</si>
  <si>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9">
      <t>コウジョガク</t>
    </rPh>
    <phoneticPr fontId="2"/>
  </si>
  <si>
    <t>住宅借入金等特別控除の額</t>
    <rPh sb="0" eb="2">
      <t>ジュウタク</t>
    </rPh>
    <rPh sb="2" eb="5">
      <t>カリイレキン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</si>
  <si>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＜参考＞源泉徴収票に記載される額</t>
    <rPh sb="1" eb="3">
      <t>サンコウ</t>
    </rPh>
    <rPh sb="4" eb="6">
      <t>ゲンセン</t>
    </rPh>
    <rPh sb="6" eb="9">
      <t>チョウシュウヒョウ</t>
    </rPh>
    <rPh sb="10" eb="12">
      <t>キサイ</t>
    </rPh>
    <rPh sb="15" eb="16">
      <t>ガク</t>
    </rPh>
    <phoneticPr fontId="2"/>
  </si>
  <si>
    <r>
      <t>給与から差し引かれた社会保険料等の額</t>
    </r>
    <r>
      <rPr>
        <sz val="9"/>
        <color theme="1"/>
        <rFont val="游ゴシック"/>
        <family val="3"/>
        <charset val="128"/>
        <scheme val="minor"/>
      </rPr>
      <t>（年額）</t>
    </r>
    <rPh sb="0" eb="2">
      <t>キュウヨ</t>
    </rPh>
    <rPh sb="4" eb="5">
      <t>サ</t>
    </rPh>
    <rPh sb="6" eb="7">
      <t>ヒ</t>
    </rPh>
    <rPh sb="10" eb="12">
      <t>シャカイ</t>
    </rPh>
    <rPh sb="12" eb="15">
      <t>ホケンリョウ</t>
    </rPh>
    <rPh sb="15" eb="16">
      <t>ナド</t>
    </rPh>
    <rPh sb="17" eb="18">
      <t>ガク</t>
    </rPh>
    <rPh sb="19" eb="21">
      <t>ネンガク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</si>
</sst>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3" borderId="0" xfId="1" applyFont="1" applyFill="1" applyProtection="1">
      <alignment vertical="center"/>
      <protection locked="0"/>
    </xf>
    <xf numFmtId="38" fontId="0" fillId="0" borderId="4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>
      <alignment vertical="center"/>
    </xf>
    <xf numFmtId="38" fontId="0" fillId="0" borderId="13" xfId="1" applyFont="1" applyBorder="1">
      <alignment vertical="center"/>
    </xf>
    <xf numFmtId="38" fontId="0" fillId="2" borderId="0" xfId="1" applyFont="1" applyFill="1">
      <alignment vertical="center"/>
    </xf>
    <xf numFmtId="41" fontId="0" fillId="0" borderId="10" xfId="1" applyNumberFormat="1" applyFont="1" applyBorder="1" applyAlignment="1">
      <alignment horizontal="centerContinuous" vertical="center"/>
    </xf>
    <xf numFmtId="41" fontId="0" fillId="0" borderId="3" xfId="1" applyNumberFormat="1" applyFont="1" applyBorder="1" applyAlignment="1">
      <alignment horizontal="centerContinuous" vertical="center"/>
    </xf>
    <xf numFmtId="38" fontId="0" fillId="3" borderId="6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0" borderId="10" xfId="1" applyFont="1" applyBorder="1" applyAlignment="1">
      <alignment horizontal="centerContinuous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38" fontId="0" fillId="0" borderId="9" xfId="1" quotePrefix="1" applyFont="1" applyBorder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0" fillId="0" borderId="0" xfId="1" applyFont="1" applyFill="1">
      <alignment vertical="center"/>
    </xf>
    <xf numFmtId="38" fontId="0" fillId="4" borderId="0" xfId="1" applyFont="1" applyFill="1">
      <alignment vertical="center"/>
    </xf>
    <xf numFmtId="38" fontId="0" fillId="5" borderId="0" xfId="1" applyFont="1" applyFill="1" applyAlignment="1">
      <alignment horizontal="center" vertical="center"/>
    </xf>
    <xf numFmtId="38" fontId="0" fillId="5" borderId="0" xfId="1" applyFont="1" applyFill="1">
      <alignment vertical="center"/>
    </xf>
    <xf numFmtId="38" fontId="0" fillId="6" borderId="0" xfId="1" applyFont="1" applyFill="1">
      <alignment vertical="center"/>
    </xf>
    <xf numFmtId="0" fontId="3" fillId="0" borderId="15" xfId="0" applyFont="1" applyBorder="1">
      <alignment vertical="center"/>
    </xf>
    <xf numFmtId="38" fontId="3" fillId="0" borderId="16" xfId="1" applyFont="1" applyBorder="1">
      <alignment vertical="center"/>
    </xf>
    <xf numFmtId="0" fontId="0" fillId="7" borderId="0" xfId="0" applyFill="1" applyAlignment="1">
      <alignment horizontal="centerContinuous" vertical="center"/>
    </xf>
    <xf numFmtId="38" fontId="0" fillId="7" borderId="0" xfId="1" applyFont="1" applyFill="1" applyAlignment="1">
      <alignment horizontal="centerContinuous" vertical="center"/>
    </xf>
    <xf numFmtId="0" fontId="0" fillId="7" borderId="0" xfId="0" applyFill="1">
      <alignment vertical="center"/>
    </xf>
    <xf numFmtId="38" fontId="0" fillId="7" borderId="0" xfId="1" applyFont="1" applyFill="1">
      <alignment vertical="center"/>
    </xf>
    <xf numFmtId="38" fontId="0" fillId="8" borderId="0" xfId="1" applyFont="1" applyFill="1">
      <alignment vertical="center"/>
    </xf>
    <xf numFmtId="38" fontId="4" fillId="0" borderId="0" xfId="0" applyNumberFormat="1" applyFont="1">
      <alignment vertical="center"/>
    </xf>
    <xf numFmtId="38" fontId="6" fillId="0" borderId="0" xfId="1" applyFont="1">
      <alignment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3" borderId="10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5</xdr:row>
      <xdr:rowOff>38100</xdr:rowOff>
    </xdr:from>
    <xdr:to>
      <xdr:col>2</xdr:col>
      <xdr:colOff>219074</xdr:colOff>
      <xdr:row>9</xdr:row>
      <xdr:rowOff>200025</xdr:rowOff>
    </xdr:to>
    <xdr:sp macro="" textlink="">
      <xdr:nvSpPr>
        <xdr:cNvPr id="2" name="右中かっこ 1"/>
        <xdr:cNvSpPr/>
      </xdr:nvSpPr>
      <xdr:spPr>
        <a:xfrm>
          <a:off x="3943351" y="609600"/>
          <a:ext cx="123823" cy="828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93823</xdr:colOff>
      <xdr:row>10</xdr:row>
      <xdr:rowOff>38100</xdr:rowOff>
    </xdr:from>
    <xdr:to>
      <xdr:col>2</xdr:col>
      <xdr:colOff>216223</xdr:colOff>
      <xdr:row>14</xdr:row>
      <xdr:rowOff>200475</xdr:rowOff>
    </xdr:to>
    <xdr:sp macro="" textlink="">
      <xdr:nvSpPr>
        <xdr:cNvPr id="3" name="右中かっこ 2"/>
        <xdr:cNvSpPr/>
      </xdr:nvSpPr>
      <xdr:spPr>
        <a:xfrm>
          <a:off x="3941923" y="1514475"/>
          <a:ext cx="122400" cy="972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93823</xdr:colOff>
      <xdr:row>16</xdr:row>
      <xdr:rowOff>47626</xdr:rowOff>
    </xdr:from>
    <xdr:to>
      <xdr:col>2</xdr:col>
      <xdr:colOff>216223</xdr:colOff>
      <xdr:row>19</xdr:row>
      <xdr:rowOff>186451</xdr:rowOff>
    </xdr:to>
    <xdr:sp macro="" textlink="">
      <xdr:nvSpPr>
        <xdr:cNvPr id="4" name="右中かっこ 3"/>
        <xdr:cNvSpPr/>
      </xdr:nvSpPr>
      <xdr:spPr>
        <a:xfrm>
          <a:off x="3941923" y="2667001"/>
          <a:ext cx="122400" cy="8532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309563</xdr:colOff>
      <xdr:row>6</xdr:row>
      <xdr:rowOff>57150</xdr:rowOff>
    </xdr:from>
    <xdr:to>
      <xdr:col>20</xdr:col>
      <xdr:colOff>563217</xdr:colOff>
      <xdr:row>10</xdr:row>
      <xdr:rowOff>57150</xdr:rowOff>
    </xdr:to>
    <xdr:sp macro="" textlink="">
      <xdr:nvSpPr>
        <xdr:cNvPr id="5" name="テキスト ボックス 4"/>
        <xdr:cNvSpPr txBox="1"/>
      </xdr:nvSpPr>
      <xdr:spPr>
        <a:xfrm>
          <a:off x="4157663" y="866775"/>
          <a:ext cx="2311054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基礎控除等申告書</a:t>
          </a:r>
          <a:r>
            <a:rPr kumimoji="1" lang="ja-JP" altLang="en-US" sz="900"/>
            <a:t>を転記</a:t>
          </a:r>
        </a:p>
      </xdr:txBody>
    </xdr:sp>
    <xdr:clientData/>
  </xdr:twoCellAnchor>
  <xdr:twoCellAnchor>
    <xdr:from>
      <xdr:col>2</xdr:col>
      <xdr:colOff>309563</xdr:colOff>
      <xdr:row>12</xdr:row>
      <xdr:rowOff>38100</xdr:rowOff>
    </xdr:from>
    <xdr:to>
      <xdr:col>22</xdr:col>
      <xdr:colOff>124239</xdr:colOff>
      <xdr:row>14</xdr:row>
      <xdr:rowOff>28575</xdr:rowOff>
    </xdr:to>
    <xdr:sp macro="" textlink="">
      <xdr:nvSpPr>
        <xdr:cNvPr id="6" name="テキスト ボックス 5"/>
        <xdr:cNvSpPr txBox="1"/>
      </xdr:nvSpPr>
      <xdr:spPr>
        <a:xfrm>
          <a:off x="4157663" y="1847850"/>
          <a:ext cx="3243676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扶養控除等</a:t>
          </a:r>
          <a:r>
            <a:rPr kumimoji="1" lang="en-US" altLang="ja-JP" sz="1100"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(</a:t>
          </a:r>
          <a:r>
            <a:rPr kumimoji="1" lang="ja-JP" altLang="en-US" sz="1100"/>
            <a:t>異動</a:t>
          </a:r>
          <a:r>
            <a:rPr kumimoji="1" lang="en-US" altLang="ja-JP" sz="1100">
              <a:latin typeface="ＤＦ平成明朝体W3" panose="02020309000000000000" pitchFamily="17" charset="-128"/>
              <a:ea typeface="ＤＦ平成明朝体W3" panose="02020309000000000000" pitchFamily="17" charset="-128"/>
            </a:rPr>
            <a:t>)</a:t>
          </a:r>
          <a:r>
            <a:rPr kumimoji="1" lang="ja-JP" altLang="en-US" sz="1100"/>
            <a:t>申告書</a:t>
          </a:r>
          <a:r>
            <a:rPr kumimoji="1" lang="ja-JP" altLang="en-US" sz="900"/>
            <a:t>をもとに算出</a:t>
          </a:r>
        </a:p>
      </xdr:txBody>
    </xdr:sp>
    <xdr:clientData/>
  </xdr:twoCellAnchor>
  <xdr:twoCellAnchor>
    <xdr:from>
      <xdr:col>2</xdr:col>
      <xdr:colOff>309563</xdr:colOff>
      <xdr:row>17</xdr:row>
      <xdr:rowOff>85725</xdr:rowOff>
    </xdr:from>
    <xdr:to>
      <xdr:col>21</xdr:col>
      <xdr:colOff>372718</xdr:colOff>
      <xdr:row>19</xdr:row>
      <xdr:rowOff>76200</xdr:rowOff>
    </xdr:to>
    <xdr:sp macro="" textlink="">
      <xdr:nvSpPr>
        <xdr:cNvPr id="7" name="テキスト ボックス 6"/>
        <xdr:cNvSpPr txBox="1"/>
      </xdr:nvSpPr>
      <xdr:spPr>
        <a:xfrm>
          <a:off x="4157663" y="2943225"/>
          <a:ext cx="280635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保険料控除申告書</a:t>
          </a:r>
          <a:r>
            <a:rPr kumimoji="1" lang="ja-JP" altLang="en-US" sz="900"/>
            <a:t>を転記</a:t>
          </a:r>
        </a:p>
      </xdr:txBody>
    </xdr:sp>
    <xdr:clientData/>
  </xdr:twoCellAnchor>
  <xdr:twoCellAnchor>
    <xdr:from>
      <xdr:col>20</xdr:col>
      <xdr:colOff>302108</xdr:colOff>
      <xdr:row>0</xdr:row>
      <xdr:rowOff>228600</xdr:rowOff>
    </xdr:from>
    <xdr:to>
      <xdr:col>23</xdr:col>
      <xdr:colOff>149708</xdr:colOff>
      <xdr:row>7</xdr:row>
      <xdr:rowOff>1</xdr:rowOff>
    </xdr:to>
    <xdr:sp macro="" textlink="">
      <xdr:nvSpPr>
        <xdr:cNvPr id="8" name="角丸四角形 7"/>
        <xdr:cNvSpPr/>
      </xdr:nvSpPr>
      <xdr:spPr>
        <a:xfrm>
          <a:off x="6207608" y="228600"/>
          <a:ext cx="1905000" cy="676276"/>
        </a:xfrm>
        <a:prstGeom prst="roundRect">
          <a:avLst/>
        </a:prstGeom>
        <a:solidFill>
          <a:schemeClr val="bg1"/>
        </a:solidFill>
        <a:ln w="7620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394252</xdr:colOff>
      <xdr:row>1</xdr:row>
      <xdr:rowOff>161925</xdr:rowOff>
    </xdr:from>
    <xdr:to>
      <xdr:col>23</xdr:col>
      <xdr:colOff>168758</xdr:colOff>
      <xdr:row>7</xdr:row>
      <xdr:rowOff>104775</xdr:rowOff>
    </xdr:to>
    <xdr:sp macro="" textlink="">
      <xdr:nvSpPr>
        <xdr:cNvPr id="9" name="テキスト ボックス 8"/>
        <xdr:cNvSpPr txBox="1"/>
      </xdr:nvSpPr>
      <xdr:spPr>
        <a:xfrm>
          <a:off x="6299752" y="400050"/>
          <a:ext cx="1831906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色付きのセルに入力する</a:t>
          </a:r>
        </a:p>
      </xdr:txBody>
    </xdr:sp>
    <xdr:clientData/>
  </xdr:twoCellAnchor>
  <xdr:twoCellAnchor>
    <xdr:from>
      <xdr:col>0</xdr:col>
      <xdr:colOff>1276653</xdr:colOff>
      <xdr:row>16</xdr:row>
      <xdr:rowOff>53309</xdr:rowOff>
    </xdr:from>
    <xdr:to>
      <xdr:col>0</xdr:col>
      <xdr:colOff>1421171</xdr:colOff>
      <xdr:row>16</xdr:row>
      <xdr:rowOff>197827</xdr:rowOff>
    </xdr:to>
    <xdr:sp macro="" textlink="">
      <xdr:nvSpPr>
        <xdr:cNvPr id="10" name="楕円 9"/>
        <xdr:cNvSpPr/>
      </xdr:nvSpPr>
      <xdr:spPr>
        <a:xfrm>
          <a:off x="1276653" y="2672684"/>
          <a:ext cx="144518" cy="14451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1508083</xdr:colOff>
      <xdr:row>16</xdr:row>
      <xdr:rowOff>53309</xdr:rowOff>
    </xdr:from>
    <xdr:to>
      <xdr:col>0</xdr:col>
      <xdr:colOff>1652601</xdr:colOff>
      <xdr:row>16</xdr:row>
      <xdr:rowOff>197827</xdr:rowOff>
    </xdr:to>
    <xdr:sp macro="" textlink="">
      <xdr:nvSpPr>
        <xdr:cNvPr id="11" name="楕円 10"/>
        <xdr:cNvSpPr/>
      </xdr:nvSpPr>
      <xdr:spPr>
        <a:xfrm>
          <a:off x="1508083" y="2672684"/>
          <a:ext cx="144518" cy="14451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1745323</xdr:colOff>
      <xdr:row>16</xdr:row>
      <xdr:rowOff>53309</xdr:rowOff>
    </xdr:from>
    <xdr:to>
      <xdr:col>0</xdr:col>
      <xdr:colOff>1889841</xdr:colOff>
      <xdr:row>16</xdr:row>
      <xdr:rowOff>197827</xdr:rowOff>
    </xdr:to>
    <xdr:sp macro="" textlink="">
      <xdr:nvSpPr>
        <xdr:cNvPr id="12" name="楕円 11"/>
        <xdr:cNvSpPr/>
      </xdr:nvSpPr>
      <xdr:spPr>
        <a:xfrm>
          <a:off x="1745323" y="2672684"/>
          <a:ext cx="144518" cy="14451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95251</xdr:colOff>
      <xdr:row>0</xdr:row>
      <xdr:rowOff>47626</xdr:rowOff>
    </xdr:from>
    <xdr:to>
      <xdr:col>2</xdr:col>
      <xdr:colOff>217651</xdr:colOff>
      <xdr:row>1</xdr:row>
      <xdr:rowOff>209551</xdr:rowOff>
    </xdr:to>
    <xdr:sp macro="" textlink="">
      <xdr:nvSpPr>
        <xdr:cNvPr id="13" name="右中かっこ 12"/>
        <xdr:cNvSpPr/>
      </xdr:nvSpPr>
      <xdr:spPr>
        <a:xfrm>
          <a:off x="3943351" y="47626"/>
          <a:ext cx="122400" cy="4000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309563</xdr:colOff>
      <xdr:row>0</xdr:row>
      <xdr:rowOff>95250</xdr:rowOff>
    </xdr:from>
    <xdr:to>
      <xdr:col>20</xdr:col>
      <xdr:colOff>480391</xdr:colOff>
      <xdr:row>2</xdr:row>
      <xdr:rowOff>85725</xdr:rowOff>
    </xdr:to>
    <xdr:sp macro="" textlink="">
      <xdr:nvSpPr>
        <xdr:cNvPr id="14" name="テキスト ボックス 13"/>
        <xdr:cNvSpPr txBox="1"/>
      </xdr:nvSpPr>
      <xdr:spPr>
        <a:xfrm>
          <a:off x="4157663" y="95250"/>
          <a:ext cx="2228228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給与支払簿等</a:t>
          </a:r>
          <a:r>
            <a:rPr kumimoji="1" lang="ja-JP" altLang="en-US" sz="900"/>
            <a:t>をもとに算出</a:t>
          </a:r>
        </a:p>
      </xdr:txBody>
    </xdr:sp>
    <xdr:clientData/>
  </xdr:twoCellAnchor>
  <xdr:twoCellAnchor>
    <xdr:from>
      <xdr:col>2</xdr:col>
      <xdr:colOff>309563</xdr:colOff>
      <xdr:row>20</xdr:row>
      <xdr:rowOff>57150</xdr:rowOff>
    </xdr:from>
    <xdr:to>
      <xdr:col>23</xdr:col>
      <xdr:colOff>8283</xdr:colOff>
      <xdr:row>28</xdr:row>
      <xdr:rowOff>95250</xdr:rowOff>
    </xdr:to>
    <xdr:sp macro="" textlink="">
      <xdr:nvSpPr>
        <xdr:cNvPr id="15" name="テキスト ボックス 14"/>
        <xdr:cNvSpPr txBox="1"/>
      </xdr:nvSpPr>
      <xdr:spPr>
        <a:xfrm>
          <a:off x="4157663" y="3629025"/>
          <a:ext cx="381352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住宅借入金等特別控除申告書</a:t>
          </a:r>
          <a:r>
            <a:rPr kumimoji="1" lang="ja-JP" altLang="en-US" sz="900"/>
            <a:t>を転記</a:t>
          </a:r>
        </a:p>
      </xdr:txBody>
    </xdr:sp>
    <xdr:clientData/>
  </xdr:twoCellAnchor>
  <xdr:twoCellAnchor>
    <xdr:from>
      <xdr:col>2</xdr:col>
      <xdr:colOff>93823</xdr:colOff>
      <xdr:row>24</xdr:row>
      <xdr:rowOff>28576</xdr:rowOff>
    </xdr:from>
    <xdr:to>
      <xdr:col>2</xdr:col>
      <xdr:colOff>216223</xdr:colOff>
      <xdr:row>24</xdr:row>
      <xdr:rowOff>219075</xdr:rowOff>
    </xdr:to>
    <xdr:sp macro="" textlink="">
      <xdr:nvSpPr>
        <xdr:cNvPr id="16" name="右中かっこ 15"/>
        <xdr:cNvSpPr/>
      </xdr:nvSpPr>
      <xdr:spPr>
        <a:xfrm>
          <a:off x="3941923" y="3695701"/>
          <a:ext cx="122400" cy="190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Normal="100" workbookViewId="0">
      <selection activeCell="Y11" sqref="Y11"/>
    </sheetView>
  </sheetViews>
  <sheetFormatPr defaultRowHeight="18.75" x14ac:dyDescent="0.4"/>
  <cols>
    <col min="1" max="1" width="40.75" customWidth="1"/>
    <col min="2" max="2" width="9.75" style="1" bestFit="1" customWidth="1"/>
    <col min="3" max="3" width="9" style="33"/>
    <col min="4" max="4" width="9" hidden="1" customWidth="1"/>
    <col min="5" max="5" width="9.5" hidden="1" customWidth="1"/>
    <col min="6" max="7" width="4.875" hidden="1" customWidth="1"/>
    <col min="8" max="8" width="10.5" hidden="1" customWidth="1"/>
    <col min="9" max="9" width="9" hidden="1" customWidth="1"/>
    <col min="10" max="10" width="10.5" hidden="1" customWidth="1"/>
    <col min="11" max="12" width="9" hidden="1" customWidth="1"/>
    <col min="13" max="13" width="9.5" hidden="1" customWidth="1"/>
    <col min="14" max="14" width="9" hidden="1" customWidth="1"/>
    <col min="15" max="15" width="4.875" hidden="1" customWidth="1"/>
    <col min="16" max="16" width="9.5" hidden="1" customWidth="1"/>
    <col min="17" max="17" width="4.875" hidden="1" customWidth="1"/>
    <col min="18" max="18" width="9" hidden="1" customWidth="1"/>
  </cols>
  <sheetData>
    <row r="1" spans="1:2" x14ac:dyDescent="0.4">
      <c r="A1" t="s">
        <v>27</v>
      </c>
      <c r="B1" s="18">
        <v>5000000</v>
      </c>
    </row>
    <row r="2" spans="1:2" x14ac:dyDescent="0.4">
      <c r="A2" t="s">
        <v>37</v>
      </c>
      <c r="B2" s="18">
        <v>500000</v>
      </c>
    </row>
    <row r="3" spans="1:2" ht="7.5" customHeight="1" x14ac:dyDescent="0.4">
      <c r="B3" s="35"/>
    </row>
    <row r="4" spans="1:2" hidden="1" x14ac:dyDescent="0.4">
      <c r="A4" t="s">
        <v>18</v>
      </c>
      <c r="B4" s="1">
        <f>P56</f>
        <v>3560000</v>
      </c>
    </row>
    <row r="5" spans="1:2" ht="7.5" hidden="1" customHeight="1" x14ac:dyDescent="0.4"/>
    <row r="6" spans="1:2" x14ac:dyDescent="0.4">
      <c r="A6" t="s">
        <v>2</v>
      </c>
      <c r="B6" s="38">
        <v>480000</v>
      </c>
    </row>
    <row r="7" spans="1:2" ht="7.5" customHeight="1" x14ac:dyDescent="0.4">
      <c r="B7" s="35"/>
    </row>
    <row r="8" spans="1:2" x14ac:dyDescent="0.4">
      <c r="A8" t="s">
        <v>13</v>
      </c>
      <c r="B8" s="37" t="s">
        <v>17</v>
      </c>
    </row>
    <row r="9" spans="1:2" ht="7.5" customHeight="1" x14ac:dyDescent="0.4"/>
    <row r="10" spans="1:2" x14ac:dyDescent="0.4">
      <c r="A10" t="s">
        <v>22</v>
      </c>
      <c r="B10" s="38">
        <v>0</v>
      </c>
    </row>
    <row r="11" spans="1:2" x14ac:dyDescent="0.4">
      <c r="A11" t="s">
        <v>1</v>
      </c>
      <c r="B11" s="36">
        <v>0</v>
      </c>
    </row>
    <row r="12" spans="1:2" ht="7.5" customHeight="1" x14ac:dyDescent="0.4">
      <c r="B12" s="35"/>
    </row>
    <row r="13" spans="1:2" x14ac:dyDescent="0.4">
      <c r="A13" t="s">
        <v>19</v>
      </c>
      <c r="B13" s="36">
        <v>0</v>
      </c>
    </row>
    <row r="14" spans="1:2" x14ac:dyDescent="0.4">
      <c r="A14" t="s">
        <v>20</v>
      </c>
      <c r="B14" s="36">
        <v>0</v>
      </c>
    </row>
    <row r="15" spans="1:2" x14ac:dyDescent="0.4">
      <c r="A15" t="s">
        <v>21</v>
      </c>
      <c r="B15" s="36">
        <v>0</v>
      </c>
    </row>
    <row r="16" spans="1:2" ht="7.5" customHeight="1" x14ac:dyDescent="0.4"/>
    <row r="17" spans="1:3" x14ac:dyDescent="0.4">
      <c r="A17" t="s">
        <v>25</v>
      </c>
      <c r="B17" s="39">
        <v>120000</v>
      </c>
      <c r="C17" s="34"/>
    </row>
    <row r="18" spans="1:3" x14ac:dyDescent="0.4">
      <c r="A18" t="s">
        <v>24</v>
      </c>
      <c r="B18" s="39">
        <v>0</v>
      </c>
      <c r="C18" s="34"/>
    </row>
    <row r="19" spans="1:3" x14ac:dyDescent="0.4">
      <c r="A19" t="s">
        <v>0</v>
      </c>
      <c r="B19" s="39">
        <v>0</v>
      </c>
      <c r="C19" s="34"/>
    </row>
    <row r="20" spans="1:3" x14ac:dyDescent="0.4">
      <c r="A20" t="s">
        <v>23</v>
      </c>
      <c r="B20" s="39">
        <v>0</v>
      </c>
      <c r="C20" s="34"/>
    </row>
    <row r="21" spans="1:3" ht="7.5" customHeight="1" x14ac:dyDescent="0.4"/>
    <row r="22" spans="1:3" hidden="1" x14ac:dyDescent="0.4">
      <c r="A22" t="s">
        <v>3</v>
      </c>
      <c r="B22" s="1">
        <f>ROUNDDOWN(B4-SUM(B6:B20)-B2,-3)</f>
        <v>2460000</v>
      </c>
    </row>
    <row r="23" spans="1:3" hidden="1" x14ac:dyDescent="0.4">
      <c r="A23" t="s">
        <v>4</v>
      </c>
      <c r="B23" s="1">
        <f>R66</f>
        <v>148500</v>
      </c>
    </row>
    <row r="24" spans="1:3" ht="7.5" hidden="1" customHeight="1" x14ac:dyDescent="0.4"/>
    <row r="25" spans="1:3" x14ac:dyDescent="0.4">
      <c r="A25" t="s">
        <v>5</v>
      </c>
      <c r="B25" s="46">
        <v>0</v>
      </c>
    </row>
    <row r="26" spans="1:3" ht="7.5" customHeight="1" thickBot="1" x14ac:dyDescent="0.45"/>
    <row r="27" spans="1:3" hidden="1" x14ac:dyDescent="0.4">
      <c r="A27" t="s">
        <v>6</v>
      </c>
      <c r="B27" s="1">
        <f>B23-B25</f>
        <v>148500</v>
      </c>
    </row>
    <row r="28" spans="1:3" ht="7.5" hidden="1" customHeight="1" thickBot="1" x14ac:dyDescent="0.45"/>
    <row r="29" spans="1:3" ht="19.5" thickBot="1" x14ac:dyDescent="0.45">
      <c r="A29" s="40" t="s">
        <v>26</v>
      </c>
      <c r="B29" s="41">
        <f>IF(ROUNDDOWN(B27*1.021,-2)&lt;0,0,ROUNDDOWN(B27*1.021,-2))</f>
        <v>151600</v>
      </c>
    </row>
    <row r="30" spans="1:3" x14ac:dyDescent="0.4">
      <c r="A30" s="31"/>
      <c r="B30" s="32"/>
    </row>
    <row r="32" spans="1:3" x14ac:dyDescent="0.4">
      <c r="A32" s="42" t="s">
        <v>36</v>
      </c>
      <c r="B32" s="43"/>
    </row>
    <row r="33" spans="1:15" x14ac:dyDescent="0.4">
      <c r="A33" s="44" t="s">
        <v>28</v>
      </c>
      <c r="B33" s="45">
        <f>B1</f>
        <v>5000000</v>
      </c>
    </row>
    <row r="34" spans="1:15" x14ac:dyDescent="0.4">
      <c r="A34" s="44" t="s">
        <v>18</v>
      </c>
      <c r="B34" s="45">
        <f>B4</f>
        <v>3560000</v>
      </c>
    </row>
    <row r="35" spans="1:15" x14ac:dyDescent="0.4">
      <c r="A35" s="44" t="s">
        <v>29</v>
      </c>
      <c r="B35" s="45">
        <f>SUM(B6:B20)+B2</f>
        <v>1100000</v>
      </c>
      <c r="C35" s="47"/>
    </row>
    <row r="36" spans="1:15" x14ac:dyDescent="0.4">
      <c r="A36" s="44" t="s">
        <v>30</v>
      </c>
      <c r="B36" s="45">
        <f>B29</f>
        <v>151600</v>
      </c>
    </row>
    <row r="37" spans="1:15" ht="7.5" customHeight="1" x14ac:dyDescent="0.4">
      <c r="A37" s="44"/>
      <c r="B37" s="45"/>
    </row>
    <row r="38" spans="1:15" x14ac:dyDescent="0.4">
      <c r="A38" s="44" t="s">
        <v>31</v>
      </c>
      <c r="B38" s="45">
        <f>B10</f>
        <v>0</v>
      </c>
    </row>
    <row r="39" spans="1:15" ht="7.5" customHeight="1" x14ac:dyDescent="0.4">
      <c r="A39" s="44"/>
      <c r="B39" s="45"/>
    </row>
    <row r="40" spans="1:15" x14ac:dyDescent="0.4">
      <c r="A40" s="44" t="s">
        <v>32</v>
      </c>
      <c r="B40" s="45">
        <f>B2+B19+B20</f>
        <v>500000</v>
      </c>
    </row>
    <row r="41" spans="1:15" x14ac:dyDescent="0.4">
      <c r="A41" s="44" t="s">
        <v>33</v>
      </c>
      <c r="B41" s="45">
        <f>B17</f>
        <v>120000</v>
      </c>
    </row>
    <row r="42" spans="1:15" x14ac:dyDescent="0.4">
      <c r="A42" s="44" t="s">
        <v>34</v>
      </c>
      <c r="B42" s="45">
        <f>B18</f>
        <v>0</v>
      </c>
    </row>
    <row r="43" spans="1:15" x14ac:dyDescent="0.4">
      <c r="A43" s="44" t="s">
        <v>35</v>
      </c>
      <c r="B43" s="45">
        <f>IF(B27&lt;0,B23,B25)</f>
        <v>0</v>
      </c>
    </row>
    <row r="45" spans="1:15" x14ac:dyDescent="0.4">
      <c r="D45" s="1"/>
      <c r="E45" s="1"/>
      <c r="F45" s="1"/>
      <c r="G45" s="51" t="s">
        <v>7</v>
      </c>
      <c r="H45" s="52"/>
      <c r="I45" s="52"/>
      <c r="J45" s="52"/>
      <c r="K45" s="53"/>
      <c r="L45" s="1"/>
      <c r="M45" s="1"/>
      <c r="N45" s="51" t="s">
        <v>8</v>
      </c>
      <c r="O45" s="53"/>
    </row>
    <row r="46" spans="1:15" x14ac:dyDescent="0.4">
      <c r="D46" s="1" t="s">
        <v>9</v>
      </c>
      <c r="E46" s="2">
        <f>B1</f>
        <v>5000000</v>
      </c>
      <c r="F46" s="1" t="s">
        <v>10</v>
      </c>
      <c r="G46" s="3" t="str">
        <f>IF(AND($B$1&lt;=J46,$B$1&gt;=H46),"○","")</f>
        <v/>
      </c>
      <c r="H46" s="4">
        <v>1</v>
      </c>
      <c r="I46" s="5" t="s">
        <v>11</v>
      </c>
      <c r="J46" s="4">
        <f>H47-1</f>
        <v>550999</v>
      </c>
      <c r="K46" s="6" t="s">
        <v>12</v>
      </c>
      <c r="L46" s="1"/>
      <c r="M46" s="1">
        <v>0</v>
      </c>
      <c r="N46" s="7" t="str">
        <f t="shared" ref="N46:N56" si="0">IF(G46="○",M46,"")</f>
        <v/>
      </c>
      <c r="O46" s="8" t="str">
        <f>IF(N46="","","円")</f>
        <v/>
      </c>
    </row>
    <row r="47" spans="1:15" x14ac:dyDescent="0.4">
      <c r="D47" s="1"/>
      <c r="E47" s="1"/>
      <c r="F47" s="1"/>
      <c r="G47" s="9" t="str">
        <f t="shared" ref="G47:G55" si="1">IF(AND($B$1&lt;=J47,$B$1&gt;=H47),"○","")</f>
        <v/>
      </c>
      <c r="H47" s="4">
        <v>551000</v>
      </c>
      <c r="I47" s="5" t="s">
        <v>11</v>
      </c>
      <c r="J47" s="4">
        <f t="shared" ref="J47:J55" si="2">H48-1</f>
        <v>1618999</v>
      </c>
      <c r="K47" s="6" t="s">
        <v>12</v>
      </c>
      <c r="L47" s="1"/>
      <c r="M47" s="1">
        <f>E46-550000</f>
        <v>4450000</v>
      </c>
      <c r="N47" s="10" t="str">
        <f>IF(G47="○",M47,"")</f>
        <v/>
      </c>
      <c r="O47" s="11" t="str">
        <f t="shared" ref="O47:O56" si="3">IF(N47="","","円")</f>
        <v/>
      </c>
    </row>
    <row r="48" spans="1:15" x14ac:dyDescent="0.4">
      <c r="D48" s="1"/>
      <c r="E48" s="1"/>
      <c r="F48" s="1"/>
      <c r="G48" s="9" t="str">
        <f t="shared" si="1"/>
        <v/>
      </c>
      <c r="H48" s="4">
        <v>1619000</v>
      </c>
      <c r="I48" s="5" t="s">
        <v>11</v>
      </c>
      <c r="J48" s="4">
        <f t="shared" si="2"/>
        <v>1619999</v>
      </c>
      <c r="K48" s="6" t="s">
        <v>12</v>
      </c>
      <c r="L48" s="1"/>
      <c r="M48" s="1">
        <v>1069000</v>
      </c>
      <c r="N48" s="10" t="str">
        <f t="shared" si="0"/>
        <v/>
      </c>
      <c r="O48" s="11" t="str">
        <f t="shared" si="3"/>
        <v/>
      </c>
    </row>
    <row r="49" spans="4:17" x14ac:dyDescent="0.4">
      <c r="D49" s="1"/>
      <c r="E49" s="1"/>
      <c r="F49" s="1"/>
      <c r="G49" s="9" t="str">
        <f t="shared" si="1"/>
        <v/>
      </c>
      <c r="H49" s="4">
        <v>1620000</v>
      </c>
      <c r="I49" s="5" t="s">
        <v>11</v>
      </c>
      <c r="J49" s="4">
        <f t="shared" si="2"/>
        <v>1621999</v>
      </c>
      <c r="K49" s="6" t="s">
        <v>12</v>
      </c>
      <c r="M49" s="1">
        <v>1070000</v>
      </c>
      <c r="N49" s="10" t="str">
        <f t="shared" si="0"/>
        <v/>
      </c>
      <c r="O49" s="11" t="str">
        <f t="shared" si="3"/>
        <v/>
      </c>
    </row>
    <row r="50" spans="4:17" x14ac:dyDescent="0.4">
      <c r="D50" s="1"/>
      <c r="E50" s="1"/>
      <c r="F50" s="1"/>
      <c r="G50" s="9" t="str">
        <f t="shared" si="1"/>
        <v/>
      </c>
      <c r="H50" s="4">
        <v>1622000</v>
      </c>
      <c r="I50" s="5" t="s">
        <v>11</v>
      </c>
      <c r="J50" s="4">
        <f t="shared" si="2"/>
        <v>1623999</v>
      </c>
      <c r="K50" s="6" t="s">
        <v>12</v>
      </c>
      <c r="M50" s="1">
        <v>1072000</v>
      </c>
      <c r="N50" s="10" t="str">
        <f t="shared" si="0"/>
        <v/>
      </c>
      <c r="O50" s="11" t="str">
        <f t="shared" si="3"/>
        <v/>
      </c>
    </row>
    <row r="51" spans="4:17" x14ac:dyDescent="0.4">
      <c r="D51" s="1"/>
      <c r="E51" s="1"/>
      <c r="F51" s="1"/>
      <c r="G51" s="9" t="str">
        <f t="shared" si="1"/>
        <v/>
      </c>
      <c r="H51" s="4">
        <v>1624000</v>
      </c>
      <c r="I51" s="5" t="s">
        <v>11</v>
      </c>
      <c r="J51" s="4">
        <f t="shared" si="2"/>
        <v>1627999</v>
      </c>
      <c r="K51" s="6" t="s">
        <v>12</v>
      </c>
      <c r="M51" s="1">
        <v>1074000</v>
      </c>
      <c r="N51" s="10" t="str">
        <f t="shared" si="0"/>
        <v/>
      </c>
      <c r="O51" s="11" t="str">
        <f t="shared" si="3"/>
        <v/>
      </c>
    </row>
    <row r="52" spans="4:17" x14ac:dyDescent="0.4">
      <c r="D52" s="1"/>
      <c r="E52" s="1"/>
      <c r="F52" s="1"/>
      <c r="G52" s="9" t="str">
        <f t="shared" si="1"/>
        <v/>
      </c>
      <c r="H52" s="4">
        <v>1628000</v>
      </c>
      <c r="I52" s="5" t="s">
        <v>11</v>
      </c>
      <c r="J52" s="4">
        <f t="shared" si="2"/>
        <v>1799999</v>
      </c>
      <c r="K52" s="6" t="s">
        <v>12</v>
      </c>
      <c r="M52" s="1">
        <f>ROUNDDOWN(E46/4,-3)*2.4+100000</f>
        <v>3100000</v>
      </c>
      <c r="N52" s="10" t="str">
        <f>IF(G52="○",M52,"")</f>
        <v/>
      </c>
      <c r="O52" s="11" t="str">
        <f t="shared" si="3"/>
        <v/>
      </c>
    </row>
    <row r="53" spans="4:17" x14ac:dyDescent="0.4">
      <c r="D53" s="54" t="s">
        <v>13</v>
      </c>
      <c r="E53" s="54"/>
      <c r="F53" s="1"/>
      <c r="G53" s="9" t="str">
        <f t="shared" si="1"/>
        <v/>
      </c>
      <c r="H53" s="4">
        <v>1800000</v>
      </c>
      <c r="I53" s="5" t="s">
        <v>11</v>
      </c>
      <c r="J53" s="4">
        <f t="shared" si="2"/>
        <v>3599999</v>
      </c>
      <c r="K53" s="6" t="s">
        <v>12</v>
      </c>
      <c r="M53" s="1">
        <f>ROUNDDOWN(E46/4,-3)*2.8-80000</f>
        <v>3420000</v>
      </c>
      <c r="N53" s="10" t="str">
        <f t="shared" si="0"/>
        <v/>
      </c>
      <c r="O53" s="11" t="str">
        <f t="shared" si="3"/>
        <v/>
      </c>
    </row>
    <row r="54" spans="4:17" x14ac:dyDescent="0.4">
      <c r="D54" s="55" t="str">
        <f>B8</f>
        <v>非該当</v>
      </c>
      <c r="E54" s="55"/>
      <c r="F54" s="1"/>
      <c r="G54" s="9" t="str">
        <f t="shared" si="1"/>
        <v>○</v>
      </c>
      <c r="H54" s="4">
        <v>3600000</v>
      </c>
      <c r="I54" s="5" t="s">
        <v>11</v>
      </c>
      <c r="J54" s="4">
        <f t="shared" si="2"/>
        <v>6599999</v>
      </c>
      <c r="K54" s="6" t="s">
        <v>12</v>
      </c>
      <c r="M54" s="1">
        <f>ROUNDDOWN(E46/4,-3)*3.2-440000</f>
        <v>3560000</v>
      </c>
      <c r="N54" s="10">
        <f>IF(G54="○",M54,"")</f>
        <v>3560000</v>
      </c>
      <c r="O54" s="11" t="str">
        <f t="shared" si="3"/>
        <v>円</v>
      </c>
    </row>
    <row r="55" spans="4:17" x14ac:dyDescent="0.4">
      <c r="D55" s="48">
        <f>IF(E46&lt;=10000000,E46,10000000)</f>
        <v>5000000</v>
      </c>
      <c r="E55" s="48"/>
      <c r="F55" s="1"/>
      <c r="G55" s="9" t="str">
        <f t="shared" si="1"/>
        <v/>
      </c>
      <c r="H55" s="4">
        <v>6600000</v>
      </c>
      <c r="I55" s="5" t="s">
        <v>11</v>
      </c>
      <c r="J55" s="4">
        <f t="shared" si="2"/>
        <v>8499999</v>
      </c>
      <c r="K55" s="6" t="s">
        <v>12</v>
      </c>
      <c r="M55" s="1">
        <f>ROUNDDOWN(E46*(90/100)-1100000,0)</f>
        <v>3400000</v>
      </c>
      <c r="N55" s="10" t="str">
        <f t="shared" si="0"/>
        <v/>
      </c>
      <c r="O55" s="11" t="str">
        <f t="shared" si="3"/>
        <v/>
      </c>
    </row>
    <row r="56" spans="4:17" x14ac:dyDescent="0.4">
      <c r="D56" s="48">
        <f>ROUNDUP((D55-8500000)*(10/100),0)</f>
        <v>-350000</v>
      </c>
      <c r="E56" s="48"/>
      <c r="F56" s="1"/>
      <c r="G56" s="12" t="str">
        <f>IF(AND($B$1&gt;=H56),"○","")</f>
        <v/>
      </c>
      <c r="H56" s="13">
        <v>8500000</v>
      </c>
      <c r="I56" s="14" t="s">
        <v>11</v>
      </c>
      <c r="J56" s="13"/>
      <c r="K56" s="15" t="s">
        <v>12</v>
      </c>
      <c r="M56" s="1">
        <f>D57-1950000</f>
        <v>3050000</v>
      </c>
      <c r="N56" s="16" t="str">
        <f t="shared" si="0"/>
        <v/>
      </c>
      <c r="O56" s="17" t="str">
        <f t="shared" si="3"/>
        <v/>
      </c>
      <c r="P56" s="48">
        <f>SUM(N46:N56)</f>
        <v>3560000</v>
      </c>
    </row>
    <row r="57" spans="4:17" x14ac:dyDescent="0.4">
      <c r="D57" s="48">
        <f>IF(D54="非該当",E46,D55-D56)</f>
        <v>5000000</v>
      </c>
      <c r="E57" s="48"/>
      <c r="F57" s="1"/>
      <c r="G57" s="1"/>
      <c r="H57" s="1"/>
      <c r="I57" s="1"/>
      <c r="J57" s="1"/>
      <c r="K57" s="1"/>
      <c r="M57" s="1"/>
      <c r="N57" s="1"/>
      <c r="O57" s="1"/>
    </row>
    <row r="60" spans="4:17" x14ac:dyDescent="0.4">
      <c r="D60" s="1"/>
      <c r="E60" s="1"/>
      <c r="F60" s="1"/>
      <c r="G60" s="51" t="s">
        <v>7</v>
      </c>
      <c r="H60" s="52"/>
      <c r="I60" s="52"/>
      <c r="J60" s="52"/>
      <c r="K60" s="53"/>
      <c r="L60" s="19" t="s">
        <v>14</v>
      </c>
      <c r="M60" s="20"/>
      <c r="N60" s="27" t="s">
        <v>16</v>
      </c>
      <c r="O60" s="27"/>
      <c r="P60" s="49" t="s">
        <v>8</v>
      </c>
      <c r="Q60" s="50"/>
    </row>
    <row r="61" spans="4:17" x14ac:dyDescent="0.4">
      <c r="D61" s="1" t="s">
        <v>3</v>
      </c>
      <c r="E61" s="2">
        <f>B22</f>
        <v>2460000</v>
      </c>
      <c r="F61" s="1" t="s">
        <v>10</v>
      </c>
      <c r="G61" s="3" t="str">
        <f t="shared" ref="G61:G62" si="4">IF(AND($B$22&lt;=J61,$B$22&gt;H61),"○","")</f>
        <v/>
      </c>
      <c r="H61" s="4">
        <v>1</v>
      </c>
      <c r="I61" s="5" t="s">
        <v>11</v>
      </c>
      <c r="J61" s="4">
        <v>1950000</v>
      </c>
      <c r="K61" s="6" t="s">
        <v>12</v>
      </c>
      <c r="L61" s="10">
        <v>5</v>
      </c>
      <c r="M61" s="11" t="s">
        <v>15</v>
      </c>
      <c r="N61" s="30">
        <v>0</v>
      </c>
      <c r="O61" s="11" t="s">
        <v>10</v>
      </c>
      <c r="P61" s="21" t="str">
        <f>IF(G61="○",$B$22*(L61/100)-N61,"")</f>
        <v/>
      </c>
      <c r="Q61" s="22" t="str">
        <f>IF(P61="","","円")</f>
        <v/>
      </c>
    </row>
    <row r="62" spans="4:17" x14ac:dyDescent="0.4">
      <c r="D62" s="1"/>
      <c r="E62" s="1"/>
      <c r="F62" s="1"/>
      <c r="G62" s="9" t="str">
        <f t="shared" si="4"/>
        <v>○</v>
      </c>
      <c r="H62" s="4">
        <f>J61</f>
        <v>1950000</v>
      </c>
      <c r="I62" s="5" t="s">
        <v>11</v>
      </c>
      <c r="J62" s="4">
        <v>3300000</v>
      </c>
      <c r="K62" s="6" t="s">
        <v>12</v>
      </c>
      <c r="L62" s="10">
        <v>10</v>
      </c>
      <c r="M62" s="11" t="s">
        <v>15</v>
      </c>
      <c r="N62" s="10">
        <v>97500</v>
      </c>
      <c r="O62" s="11" t="s">
        <v>10</v>
      </c>
      <c r="P62" s="23">
        <f t="shared" ref="P62:P66" si="5">IF(G62="○",$B$22*(L62/100)-N62,"")</f>
        <v>148500</v>
      </c>
      <c r="Q62" s="24" t="str">
        <f t="shared" ref="Q62:Q66" si="6">IF(P62="","","円")</f>
        <v>円</v>
      </c>
    </row>
    <row r="63" spans="4:17" x14ac:dyDescent="0.4">
      <c r="D63" s="1"/>
      <c r="E63" s="1"/>
      <c r="F63" s="1"/>
      <c r="G63" s="9" t="str">
        <f>IF(AND($B$22&lt;=J63,$B$22&gt;H63),"○","")</f>
        <v/>
      </c>
      <c r="H63" s="4">
        <f t="shared" ref="H63:H66" si="7">J62</f>
        <v>3300000</v>
      </c>
      <c r="I63" s="5" t="s">
        <v>11</v>
      </c>
      <c r="J63" s="4">
        <v>6950000</v>
      </c>
      <c r="K63" s="6" t="s">
        <v>12</v>
      </c>
      <c r="L63" s="10">
        <v>20</v>
      </c>
      <c r="M63" s="11" t="s">
        <v>15</v>
      </c>
      <c r="N63" s="10">
        <v>427500</v>
      </c>
      <c r="O63" s="11" t="s">
        <v>10</v>
      </c>
      <c r="P63" s="23" t="str">
        <f t="shared" si="5"/>
        <v/>
      </c>
      <c r="Q63" s="24" t="str">
        <f t="shared" si="6"/>
        <v/>
      </c>
    </row>
    <row r="64" spans="4:17" x14ac:dyDescent="0.4">
      <c r="D64" s="1"/>
      <c r="E64" s="1"/>
      <c r="F64" s="1"/>
      <c r="G64" s="9" t="str">
        <f t="shared" ref="G64:G66" si="8">IF(AND($B$22&lt;=J64,$B$22&gt;H64),"○","")</f>
        <v/>
      </c>
      <c r="H64" s="4">
        <f t="shared" si="7"/>
        <v>6950000</v>
      </c>
      <c r="I64" s="5" t="s">
        <v>11</v>
      </c>
      <c r="J64" s="4">
        <v>9000000</v>
      </c>
      <c r="K64" s="6" t="s">
        <v>12</v>
      </c>
      <c r="L64" s="28">
        <v>23</v>
      </c>
      <c r="M64" s="11" t="s">
        <v>15</v>
      </c>
      <c r="N64" s="10">
        <v>636000</v>
      </c>
      <c r="O64" s="11" t="s">
        <v>10</v>
      </c>
      <c r="P64" s="23" t="str">
        <f t="shared" si="5"/>
        <v/>
      </c>
      <c r="Q64" s="24" t="str">
        <f t="shared" si="6"/>
        <v/>
      </c>
    </row>
    <row r="65" spans="4:18" x14ac:dyDescent="0.4">
      <c r="D65" s="1"/>
      <c r="E65" s="1"/>
      <c r="F65" s="1"/>
      <c r="G65" s="9" t="str">
        <f t="shared" si="8"/>
        <v/>
      </c>
      <c r="H65" s="4">
        <f t="shared" si="7"/>
        <v>9000000</v>
      </c>
      <c r="I65" s="5" t="s">
        <v>11</v>
      </c>
      <c r="J65" s="4">
        <v>18000000</v>
      </c>
      <c r="K65" s="6" t="s">
        <v>12</v>
      </c>
      <c r="L65" s="28">
        <v>33</v>
      </c>
      <c r="M65" s="11" t="s">
        <v>15</v>
      </c>
      <c r="N65" s="10">
        <v>1536000</v>
      </c>
      <c r="O65" s="11" t="s">
        <v>10</v>
      </c>
      <c r="P65" s="23" t="str">
        <f t="shared" si="5"/>
        <v/>
      </c>
      <c r="Q65" s="24" t="str">
        <f t="shared" si="6"/>
        <v/>
      </c>
    </row>
    <row r="66" spans="4:18" x14ac:dyDescent="0.4">
      <c r="D66" s="1"/>
      <c r="E66" s="1"/>
      <c r="F66" s="1"/>
      <c r="G66" s="12" t="str">
        <f t="shared" si="8"/>
        <v/>
      </c>
      <c r="H66" s="13">
        <f t="shared" si="7"/>
        <v>18000000</v>
      </c>
      <c r="I66" s="14" t="s">
        <v>11</v>
      </c>
      <c r="J66" s="13">
        <v>18050000</v>
      </c>
      <c r="K66" s="15" t="s">
        <v>12</v>
      </c>
      <c r="L66" s="29">
        <v>40</v>
      </c>
      <c r="M66" s="17" t="s">
        <v>15</v>
      </c>
      <c r="N66" s="16">
        <v>2796000</v>
      </c>
      <c r="O66" s="17" t="s">
        <v>10</v>
      </c>
      <c r="P66" s="25" t="str">
        <f t="shared" si="5"/>
        <v/>
      </c>
      <c r="Q66" s="26" t="str">
        <f t="shared" si="6"/>
        <v/>
      </c>
      <c r="R66" s="48">
        <f>SUM(P61:P66)</f>
        <v>148500</v>
      </c>
    </row>
  </sheetData>
  <mergeCells count="6">
    <mergeCell ref="P60:Q60"/>
    <mergeCell ref="G45:K45"/>
    <mergeCell ref="N45:O45"/>
    <mergeCell ref="D53:E53"/>
    <mergeCell ref="D54:E54"/>
    <mergeCell ref="G60:K60"/>
  </mergeCells>
  <phoneticPr fontId="2"/>
  <dataValidations count="3">
    <dataValidation type="list" allowBlank="1" showInputMessage="1" showErrorMessage="1" sqref="D54:E54">
      <formula1>"非該当,該当"</formula1>
    </dataValidation>
    <dataValidation type="list" allowBlank="1" showInputMessage="1" showErrorMessage="1" sqref="B8">
      <formula1>"該当,非該当"</formula1>
    </dataValidation>
    <dataValidation type="list" allowBlank="1" showInputMessage="1" showErrorMessage="1" sqref="B6:B7">
      <formula1>"480000,320000,160000"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所得税計算シート</vt:lpstr>
    </vt:vector>
  </TitlesOfParts>
  <Company>宮代町教育委員会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清水</cp:lastModifiedBy>
  <dcterms:created xsi:type="dcterms:W3CDTF">2021-11-25T03:02:06Z</dcterms:created>
  <dcterms:modified xsi:type="dcterms:W3CDTF">2022-12-22T03:11:02Z</dcterms:modified>
</cp:coreProperties>
</file>