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給与関係\"/>
    </mc:Choice>
  </mc:AlternateContent>
  <bookViews>
    <workbookView xWindow="0" yWindow="0" windowWidth="28800" windowHeight="12210"/>
  </bookViews>
  <sheets>
    <sheet name="支給単位6ヶ月" sheetId="1" r:id="rId1"/>
    <sheet name="支給単位３ヶ月" sheetId="2" r:id="rId2"/>
  </sheets>
  <definedNames>
    <definedName name="_xlnm.Print_Area" localSheetId="1">支給単位３ヶ月!$A$1:$G$23</definedName>
    <definedName name="_xlnm.Print_Area" localSheetId="0">支給単位6ヶ月!$A$1:$G$22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C21" i="2"/>
  <c r="C20" i="2"/>
  <c r="C19" i="2"/>
  <c r="B3" i="2"/>
  <c r="C3" i="2" s="1"/>
  <c r="D3" i="2" s="1"/>
  <c r="C21" i="1"/>
  <c r="C20" i="1"/>
  <c r="C19" i="1"/>
  <c r="C18" i="1"/>
  <c r="C4" i="2" l="1"/>
  <c r="B9" i="2"/>
  <c r="C17" i="2"/>
  <c r="B15" i="2"/>
  <c r="D4" i="2"/>
  <c r="F21" i="1"/>
  <c r="B9" i="1" s="1"/>
  <c r="B3" i="1"/>
  <c r="C3" i="1" s="1"/>
  <c r="D3" i="1" s="1"/>
  <c r="E3" i="1" s="1"/>
  <c r="F3" i="1" s="1"/>
  <c r="G3" i="1" s="1"/>
  <c r="B10" i="2" l="1"/>
  <c r="A12" i="2" s="1"/>
  <c r="C4" i="1"/>
  <c r="E4" i="1"/>
  <c r="G4" i="1"/>
  <c r="D4" i="1"/>
  <c r="F4" i="1"/>
  <c r="B15" i="1"/>
  <c r="C16" i="1"/>
  <c r="C17" i="1"/>
  <c r="C22" i="2" l="1"/>
  <c r="B11" i="2"/>
  <c r="B10" i="1"/>
  <c r="A12" i="1" s="1"/>
  <c r="B11" i="1" l="1"/>
  <c r="C22" i="1"/>
</calcChain>
</file>

<file path=xl/sharedStrings.xml><?xml version="1.0" encoding="utf-8"?>
<sst xmlns="http://schemas.openxmlformats.org/spreadsheetml/2006/main" count="94" uniqueCount="47">
  <si>
    <t>さいたま新都心ー白岡</t>
    <rPh sb="4" eb="7">
      <t>シントシン</t>
    </rPh>
    <rPh sb="8" eb="10">
      <t>シラオカ</t>
    </rPh>
    <phoneticPr fontId="1"/>
  </si>
  <si>
    <t>6ヶ月</t>
    <rPh sb="2" eb="3">
      <t>ゲツ</t>
    </rPh>
    <phoneticPr fontId="1"/>
  </si>
  <si>
    <t>3ヶ月</t>
    <rPh sb="2" eb="3">
      <t>ゲツ</t>
    </rPh>
    <phoneticPr fontId="1"/>
  </si>
  <si>
    <t>1ヶ月</t>
    <rPh sb="2" eb="3">
      <t>ゲツ</t>
    </rPh>
    <phoneticPr fontId="1"/>
  </si>
  <si>
    <t>手数料</t>
    <rPh sb="0" eb="3">
      <t>テスウリョウ</t>
    </rPh>
    <phoneticPr fontId="1"/>
  </si>
  <si>
    <t>定期券額</t>
    <rPh sb="0" eb="3">
      <t>テイキケン</t>
    </rPh>
    <rPh sb="3" eb="4">
      <t>ガク</t>
    </rPh>
    <phoneticPr fontId="1"/>
  </si>
  <si>
    <t>返納方法</t>
    <rPh sb="0" eb="2">
      <t>ヘンノウ</t>
    </rPh>
    <rPh sb="2" eb="4">
      <t>ホウホウ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</si>
  <si>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</si>
  <si>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</si>
  <si>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</si>
  <si>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</si>
  <si>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</si>
  <si>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</si>
  <si>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A-(B×E+C×F+D)</t>
    <phoneticPr fontId="1"/>
  </si>
  <si>
    <t>月</t>
    <rPh sb="0" eb="1">
      <t>ガツ</t>
    </rPh>
    <phoneticPr fontId="1"/>
  </si>
  <si>
    <t>定期券が変更になる月</t>
    <rPh sb="0" eb="2">
      <t>テイキ</t>
    </rPh>
    <rPh sb="2" eb="3">
      <t>ケン</t>
    </rPh>
    <rPh sb="4" eb="6">
      <t>ヘンコウ</t>
    </rPh>
    <rPh sb="9" eb="10">
      <t>ツキ</t>
    </rPh>
    <phoneticPr fontId="1"/>
  </si>
  <si>
    <t>計算式</t>
    <rPh sb="0" eb="3">
      <t>ケイサンシキ</t>
    </rPh>
    <phoneticPr fontId="1"/>
  </si>
  <si>
    <t>円</t>
    <rPh sb="0" eb="1">
      <t>エン</t>
    </rPh>
    <phoneticPr fontId="1"/>
  </si>
  <si>
    <t>ヶ月を下のように分割</t>
    <rPh sb="1" eb="2">
      <t>ゲツ</t>
    </rPh>
    <rPh sb="3" eb="4">
      <t>シタ</t>
    </rPh>
    <rPh sb="8" eb="10">
      <t>ブンカツ</t>
    </rPh>
    <phoneticPr fontId="1"/>
  </si>
  <si>
    <t>ヶ月です。</t>
    <rPh sb="1" eb="2">
      <t>ゲツ</t>
    </rPh>
    <phoneticPr fontId="1"/>
  </si>
  <si>
    <t>　　　　　　　　　月
　区　　間</t>
    <rPh sb="9" eb="10">
      <t>ツキ</t>
    </rPh>
    <rPh sb="12" eb="13">
      <t>ク</t>
    </rPh>
    <rPh sb="15" eb="16">
      <t>アイダ</t>
    </rPh>
    <phoneticPr fontId="1"/>
  </si>
  <si>
    <t>直近の支給月はいつですか</t>
    <rPh sb="0" eb="2">
      <t>チョッキン</t>
    </rPh>
    <rPh sb="3" eb="5">
      <t>シキュウ</t>
    </rPh>
    <rPh sb="5" eb="6">
      <t>ツキ</t>
    </rPh>
    <phoneticPr fontId="1"/>
  </si>
  <si>
    <t>定期券返納額計算シート</t>
    <rPh sb="0" eb="3">
      <t>テイキケン</t>
    </rPh>
    <rPh sb="3" eb="6">
      <t>ヘンノウガク</t>
    </rPh>
    <rPh sb="6" eb="8">
      <t>ケイサン</t>
    </rPh>
    <phoneticPr fontId="1"/>
  </si>
  <si>
    <t>ヶ月用です。</t>
    <rPh sb="1" eb="2">
      <t>ゲツ</t>
    </rPh>
    <rPh sb="2" eb="3">
      <t>ヨウ</t>
    </rPh>
    <phoneticPr fontId="1"/>
  </si>
  <si>
    <t>このシートは支給単位期間が</t>
    <rPh sb="6" eb="8">
      <t>シキュウ</t>
    </rPh>
    <rPh sb="8" eb="10">
      <t>タンイ</t>
    </rPh>
    <rPh sb="10" eb="12">
      <t>キカン</t>
    </rPh>
    <phoneticPr fontId="1"/>
  </si>
  <si>
    <t>使用した期間は、</t>
    <rPh sb="0" eb="2">
      <t>シヨウ</t>
    </rPh>
    <rPh sb="4" eb="6">
      <t>キカン</t>
    </rPh>
    <phoneticPr fontId="1"/>
  </si>
  <si>
    <t>返納額は、</t>
    <rPh sb="0" eb="3">
      <t>ヘンノウガク</t>
    </rPh>
    <phoneticPr fontId="1"/>
  </si>
  <si>
    <t>参考</t>
    <rPh sb="0" eb="2">
      <t>サンコウ</t>
    </rPh>
    <phoneticPr fontId="1"/>
  </si>
  <si>
    <t>定期券額を入力してください</t>
    <rPh sb="0" eb="3">
      <t>テイキケン</t>
    </rPh>
    <rPh sb="3" eb="4">
      <t>ガク</t>
    </rPh>
    <rPh sb="5" eb="7">
      <t>ニュウリョク</t>
    </rPh>
    <phoneticPr fontId="1"/>
  </si>
  <si>
    <t>６ヶ月定期</t>
    <rPh sb="2" eb="3">
      <t>ゲツ</t>
    </rPh>
    <rPh sb="3" eb="5">
      <t>テイキ</t>
    </rPh>
    <phoneticPr fontId="1"/>
  </si>
  <si>
    <t>３ヶ月定期</t>
    <rPh sb="2" eb="3">
      <t>ゲツ</t>
    </rPh>
    <rPh sb="3" eb="5">
      <t>テイキ</t>
    </rPh>
    <phoneticPr fontId="1"/>
  </si>
  <si>
    <t>１ヶ月定期</t>
    <rPh sb="2" eb="3">
      <t>ゲツ</t>
    </rPh>
    <rPh sb="3" eb="5">
      <t>テイキ</t>
    </rPh>
    <phoneticPr fontId="1"/>
  </si>
  <si>
    <t>円</t>
    <rPh sb="0" eb="1">
      <t>エン</t>
    </rPh>
    <phoneticPr fontId="1"/>
  </si>
  <si>
    <t>手数料を入力してください。</t>
    <rPh sb="0" eb="3">
      <t>テスウリョウ</t>
    </rPh>
    <rPh sb="4" eb="6">
      <t>ニュウリョク</t>
    </rPh>
    <phoneticPr fontId="1"/>
  </si>
  <si>
    <t>手数料</t>
    <rPh sb="0" eb="3">
      <t>テスウリョウ</t>
    </rPh>
    <phoneticPr fontId="1"/>
  </si>
  <si>
    <t>裏面記入例</t>
    <rPh sb="0" eb="2">
      <t>リメン</t>
    </rPh>
    <rPh sb="2" eb="4">
      <t>キニュウ</t>
    </rPh>
    <rPh sb="4" eb="5">
      <t>レイ</t>
    </rPh>
    <phoneticPr fontId="1"/>
  </si>
  <si>
    <t>返納額</t>
    <rPh sb="0" eb="3">
      <t>ヘンノウガク</t>
    </rPh>
    <phoneticPr fontId="1"/>
  </si>
  <si>
    <t>転記する</t>
    <rPh sb="0" eb="2">
      <t>テンキ</t>
    </rPh>
    <phoneticPr fontId="1"/>
  </si>
  <si>
    <t>　返納の必要がある場合の月の末日</t>
    <rPh sb="1" eb="3">
      <t>ヘンノウ</t>
    </rPh>
    <rPh sb="4" eb="6">
      <t>ヒツヨウ</t>
    </rPh>
    <rPh sb="9" eb="11">
      <t>バアイ</t>
    </rPh>
    <rPh sb="12" eb="13">
      <t>ツキ</t>
    </rPh>
    <rPh sb="14" eb="16">
      <t>マツジツ</t>
    </rPh>
    <phoneticPr fontId="1"/>
  </si>
  <si>
    <t>返納額が生じた場合は必ず、
県費システムから返納額を報告してください</t>
    <rPh sb="0" eb="3">
      <t>ヘンノウガク</t>
    </rPh>
    <rPh sb="4" eb="5">
      <t>ショウ</t>
    </rPh>
    <rPh sb="7" eb="9">
      <t>バアイ</t>
    </rPh>
    <rPh sb="10" eb="11">
      <t>カナラ</t>
    </rPh>
    <rPh sb="14" eb="16">
      <t>ケンピ</t>
    </rPh>
    <rPh sb="22" eb="25">
      <t>ヘンノウガク</t>
    </rPh>
    <rPh sb="26" eb="28">
      <t>ホウコク</t>
    </rPh>
    <phoneticPr fontId="1"/>
  </si>
  <si>
    <t>A</t>
    <phoneticPr fontId="1"/>
  </si>
  <si>
    <t>A-(B×C+D)</t>
    <phoneticPr fontId="1"/>
  </si>
  <si>
    <t>区間・直近の支給月・定期券区間（あるいは通勤手段）が変更になる月</t>
    <rPh sb="0" eb="2">
      <t>クカン</t>
    </rPh>
    <rPh sb="3" eb="5">
      <t>チョッキン</t>
    </rPh>
    <rPh sb="6" eb="8">
      <t>シキュウ</t>
    </rPh>
    <rPh sb="8" eb="9">
      <t>ツキ</t>
    </rPh>
    <rPh sb="10" eb="13">
      <t>テイキケン</t>
    </rPh>
    <rPh sb="13" eb="15">
      <t>クカン</t>
    </rPh>
    <rPh sb="20" eb="22">
      <t>ツウキン</t>
    </rPh>
    <rPh sb="22" eb="24">
      <t>シュダン</t>
    </rPh>
    <rPh sb="26" eb="28">
      <t>ヘンコウ</t>
    </rPh>
    <rPh sb="31" eb="32">
      <t>ツキ</t>
    </rPh>
    <phoneticPr fontId="1"/>
  </si>
  <si>
    <t>直近の支給月における６ヶ月、３ヶ月、１ヶ月定期券の金額を入力してください。</t>
    <rPh sb="0" eb="2">
      <t>チョッキン</t>
    </rPh>
    <rPh sb="3" eb="5">
      <t>シキュウ</t>
    </rPh>
    <rPh sb="5" eb="6">
      <t>ツキ</t>
    </rPh>
    <rPh sb="12" eb="13">
      <t>ゲツ</t>
    </rPh>
    <rPh sb="16" eb="17">
      <t>ゲツ</t>
    </rPh>
    <rPh sb="20" eb="21">
      <t>ゲツ</t>
    </rPh>
    <rPh sb="21" eb="23">
      <t>テイキ</t>
    </rPh>
    <rPh sb="23" eb="24">
      <t>ケン</t>
    </rPh>
    <rPh sb="25" eb="27">
      <t>キンガク</t>
    </rPh>
    <rPh sb="28" eb="30">
      <t>ニュウリョク</t>
    </rPh>
    <phoneticPr fontId="1"/>
  </si>
  <si>
    <t>乗換案内</t>
    <rPh sb="0" eb="2">
      <t>ノリカエ</t>
    </rPh>
    <rPh sb="2" eb="4">
      <t>アンナイ</t>
    </rPh>
    <phoneticPr fontId="1"/>
  </si>
  <si>
    <t>検索サイト→</t>
    <rPh sb="0" eb="2">
      <t>ケンサク</t>
    </rPh>
    <phoneticPr fontId="1"/>
  </si>
  <si>
    <t>直近の支給月における３ヶ月、１ヶ月定期券の金額を入力してください。</t>
    <rPh sb="0" eb="2">
      <t>チョッキン</t>
    </rPh>
    <rPh sb="3" eb="5">
      <t>シキュウ</t>
    </rPh>
    <rPh sb="5" eb="6">
      <t>ツキ</t>
    </rPh>
    <rPh sb="12" eb="13">
      <t>ゲツ</t>
    </rPh>
    <rPh sb="16" eb="17">
      <t>ゲツ</t>
    </rPh>
    <rPh sb="17" eb="19">
      <t>テイキ</t>
    </rPh>
    <rPh sb="19" eb="20">
      <t>ケン</t>
    </rPh>
    <rPh sb="21" eb="23">
      <t>キンガク</t>
    </rPh>
    <rPh sb="24" eb="26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</si>
</sst>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22"/>
      <color theme="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u/>
      <sz val="16"/>
      <color theme="1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206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2" xfId="0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3" fillId="3" borderId="0" xfId="0" applyFont="1" applyFill="1">
      <alignment vertical="center"/>
    </xf>
    <xf numFmtId="0" fontId="9" fillId="3" borderId="0" xfId="0" applyFont="1" applyFill="1">
      <alignment vertical="center"/>
    </xf>
    <xf numFmtId="0" fontId="10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right" vertical="center" shrinkToFit="1"/>
    </xf>
    <xf numFmtId="0" fontId="0" fillId="0" borderId="0" xfId="0" applyFont="1">
      <alignment vertical="center"/>
    </xf>
    <xf numFmtId="0" fontId="12" fillId="0" borderId="0" xfId="0" applyFont="1">
      <alignment vertical="center"/>
    </xf>
    <xf numFmtId="0" fontId="12" fillId="0" borderId="1" xfId="0" applyFont="1" applyBorder="1">
      <alignment vertical="center"/>
    </xf>
    <xf numFmtId="0" fontId="0" fillId="0" borderId="5" xfId="0" applyBorder="1">
      <alignment vertical="center"/>
    </xf>
    <xf numFmtId="0" fontId="12" fillId="0" borderId="1" xfId="0" applyFont="1" applyBorder="1" applyAlignment="1">
      <alignment vertical="center" shrinkToFit="1"/>
    </xf>
    <xf numFmtId="0" fontId="0" fillId="0" borderId="3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1" fillId="5" borderId="1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right" vertical="center"/>
    </xf>
    <xf numFmtId="0" fontId="13" fillId="0" borderId="18" xfId="0" applyFont="1" applyBorder="1" applyAlignment="1">
      <alignment horizontal="center" vertical="center"/>
    </xf>
    <xf numFmtId="0" fontId="12" fillId="0" borderId="18" xfId="0" applyFont="1" applyBorder="1">
      <alignment vertical="center"/>
    </xf>
    <xf numFmtId="0" fontId="14" fillId="0" borderId="19" xfId="0" applyFont="1" applyBorder="1" applyAlignment="1">
      <alignment vertical="center" shrinkToFit="1"/>
    </xf>
    <xf numFmtId="0" fontId="0" fillId="0" borderId="6" xfId="0" applyBorder="1" applyAlignment="1">
      <alignment horizontal="right" vertical="center"/>
    </xf>
    <xf numFmtId="0" fontId="0" fillId="0" borderId="7" xfId="0" applyBorder="1">
      <alignment vertical="center"/>
    </xf>
    <xf numFmtId="0" fontId="0" fillId="0" borderId="7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20" xfId="0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0" xfId="0" applyFont="1" applyBorder="1">
      <alignment vertical="center"/>
    </xf>
    <xf numFmtId="0" fontId="0" fillId="0" borderId="21" xfId="0" applyFont="1" applyBorder="1">
      <alignment vertical="center"/>
    </xf>
    <xf numFmtId="0" fontId="0" fillId="0" borderId="2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>
      <alignment vertical="center"/>
    </xf>
    <xf numFmtId="0" fontId="5" fillId="0" borderId="0" xfId="0" applyFon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 applyAlignment="1">
      <alignment horizontal="right" vertical="center"/>
    </xf>
    <xf numFmtId="0" fontId="0" fillId="0" borderId="10" xfId="0" applyBorder="1">
      <alignment vertical="center"/>
    </xf>
    <xf numFmtId="0" fontId="0" fillId="0" borderId="10" xfId="0" applyFont="1" applyBorder="1">
      <alignment vertical="center"/>
    </xf>
    <xf numFmtId="0" fontId="0" fillId="0" borderId="11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7" borderId="0" xfId="0" applyFill="1">
      <alignment vertical="center"/>
    </xf>
    <xf numFmtId="0" fontId="0" fillId="7" borderId="0" xfId="0" applyFont="1" applyFill="1">
      <alignment vertical="center"/>
    </xf>
    <xf numFmtId="0" fontId="7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1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 shrinkToFit="1"/>
    </xf>
    <xf numFmtId="0" fontId="0" fillId="6" borderId="0" xfId="0" applyFill="1" applyAlignment="1">
      <alignment vertical="center"/>
    </xf>
    <xf numFmtId="0" fontId="16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Protection="1">
      <alignment vertical="center"/>
      <protection locked="0"/>
    </xf>
    <xf numFmtId="0" fontId="0" fillId="0" borderId="0" xfId="0" applyAlignment="1">
      <alignment vertical="center"/>
    </xf>
    <xf numFmtId="0" fontId="18" fillId="0" borderId="0" xfId="1" applyFont="1" applyAlignment="1">
      <alignment vertical="center"/>
    </xf>
    <xf numFmtId="0" fontId="4" fillId="0" borderId="0" xfId="0" applyFont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638175</xdr:colOff>
      <xdr:row>9</xdr:row>
      <xdr:rowOff>200025</xdr:rowOff>
    </xdr:from>
    <xdr:to>
      <xdr:col>16</xdr:col>
      <xdr:colOff>505562</xdr:colOff>
      <xdr:row>19</xdr:row>
      <xdr:rowOff>231775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29400" y="3409950"/>
          <a:ext cx="6039587" cy="3127375"/>
        </a:xfrm>
        <a:prstGeom prst="rect">
          <a:avLst/>
        </a:prstGeom>
      </xdr:spPr>
    </xdr:pic>
    <xdr:clientData/>
  </xdr:twoCellAnchor>
  <xdr:twoCellAnchor>
    <xdr:from>
      <xdr:col>7</xdr:col>
      <xdr:colOff>47625</xdr:colOff>
      <xdr:row>11</xdr:row>
      <xdr:rowOff>19049</xdr:rowOff>
    </xdr:from>
    <xdr:to>
      <xdr:col>8</xdr:col>
      <xdr:colOff>323851</xdr:colOff>
      <xdr:row>11</xdr:row>
      <xdr:rowOff>400050</xdr:rowOff>
    </xdr:to>
    <xdr:sp macro="" textlink="">
      <xdr:nvSpPr>
        <xdr:cNvPr id="4" name="右矢印 3"/>
        <xdr:cNvSpPr/>
      </xdr:nvSpPr>
      <xdr:spPr>
        <a:xfrm>
          <a:off x="6038850" y="4010024"/>
          <a:ext cx="962026" cy="381001"/>
        </a:xfrm>
        <a:prstGeom prst="rightArrow">
          <a:avLst>
            <a:gd name="adj1" fmla="val 50000"/>
            <a:gd name="adj2" fmla="val 124231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219075</xdr:colOff>
      <xdr:row>13</xdr:row>
      <xdr:rowOff>95249</xdr:rowOff>
    </xdr:from>
    <xdr:to>
      <xdr:col>8</xdr:col>
      <xdr:colOff>123825</xdr:colOff>
      <xdr:row>21</xdr:row>
      <xdr:rowOff>142874</xdr:rowOff>
    </xdr:to>
    <xdr:sp macro="" textlink="">
      <xdr:nvSpPr>
        <xdr:cNvPr id="5" name="右カーブ矢印 4"/>
        <xdr:cNvSpPr/>
      </xdr:nvSpPr>
      <xdr:spPr>
        <a:xfrm flipV="1">
          <a:off x="6210300" y="4962524"/>
          <a:ext cx="590550" cy="1952625"/>
        </a:xfrm>
        <a:prstGeom prst="curved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38100</xdr:colOff>
      <xdr:row>3</xdr:row>
      <xdr:rowOff>104775</xdr:rowOff>
    </xdr:from>
    <xdr:to>
      <xdr:col>7</xdr:col>
      <xdr:colOff>523875</xdr:colOff>
      <xdr:row>9</xdr:row>
      <xdr:rowOff>457199</xdr:rowOff>
    </xdr:to>
    <xdr:sp macro="" textlink="">
      <xdr:nvSpPr>
        <xdr:cNvPr id="7" name="右中かっこ 6"/>
        <xdr:cNvSpPr/>
      </xdr:nvSpPr>
      <xdr:spPr>
        <a:xfrm>
          <a:off x="6029325" y="1304925"/>
          <a:ext cx="485775" cy="2362199"/>
        </a:xfrm>
        <a:prstGeom prst="rightBrace">
          <a:avLst>
            <a:gd name="adj1" fmla="val 8333"/>
            <a:gd name="adj2" fmla="val 28228"/>
          </a:avLst>
        </a:prstGeom>
        <a:noFill/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9</xdr:row>
      <xdr:rowOff>38100</xdr:rowOff>
    </xdr:from>
    <xdr:to>
      <xdr:col>18</xdr:col>
      <xdr:colOff>151527</xdr:colOff>
      <xdr:row>20</xdr:row>
      <xdr:rowOff>142445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5600" y="3248025"/>
          <a:ext cx="6980952" cy="3438095"/>
        </a:xfrm>
        <a:prstGeom prst="rect">
          <a:avLst/>
        </a:prstGeom>
      </xdr:spPr>
    </xdr:pic>
    <xdr:clientData/>
  </xdr:twoCellAnchor>
  <xdr:twoCellAnchor>
    <xdr:from>
      <xdr:col>7</xdr:col>
      <xdr:colOff>47625</xdr:colOff>
      <xdr:row>11</xdr:row>
      <xdr:rowOff>19049</xdr:rowOff>
    </xdr:from>
    <xdr:to>
      <xdr:col>8</xdr:col>
      <xdr:colOff>323851</xdr:colOff>
      <xdr:row>11</xdr:row>
      <xdr:rowOff>400050</xdr:rowOff>
    </xdr:to>
    <xdr:sp macro="" textlink="">
      <xdr:nvSpPr>
        <xdr:cNvPr id="6" name="右矢印 5"/>
        <xdr:cNvSpPr/>
      </xdr:nvSpPr>
      <xdr:spPr>
        <a:xfrm>
          <a:off x="6038850" y="4019549"/>
          <a:ext cx="962026" cy="381001"/>
        </a:xfrm>
        <a:prstGeom prst="rightArrow">
          <a:avLst>
            <a:gd name="adj1" fmla="val 50000"/>
            <a:gd name="adj2" fmla="val 124231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219075</xdr:colOff>
      <xdr:row>13</xdr:row>
      <xdr:rowOff>95249</xdr:rowOff>
    </xdr:from>
    <xdr:to>
      <xdr:col>8</xdr:col>
      <xdr:colOff>123825</xdr:colOff>
      <xdr:row>21</xdr:row>
      <xdr:rowOff>142874</xdr:rowOff>
    </xdr:to>
    <xdr:sp macro="" textlink="">
      <xdr:nvSpPr>
        <xdr:cNvPr id="7" name="右カーブ矢印 6"/>
        <xdr:cNvSpPr/>
      </xdr:nvSpPr>
      <xdr:spPr>
        <a:xfrm flipV="1">
          <a:off x="6210300" y="4972049"/>
          <a:ext cx="590550" cy="1952625"/>
        </a:xfrm>
        <a:prstGeom prst="curved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0</xdr:colOff>
      <xdr:row>3</xdr:row>
      <xdr:rowOff>9525</xdr:rowOff>
    </xdr:from>
    <xdr:to>
      <xdr:col>7</xdr:col>
      <xdr:colOff>485775</xdr:colOff>
      <xdr:row>8</xdr:row>
      <xdr:rowOff>285749</xdr:rowOff>
    </xdr:to>
    <xdr:sp macro="" textlink="">
      <xdr:nvSpPr>
        <xdr:cNvPr id="12" name="右中かっこ 11"/>
        <xdr:cNvSpPr/>
      </xdr:nvSpPr>
      <xdr:spPr>
        <a:xfrm>
          <a:off x="5991225" y="1209675"/>
          <a:ext cx="485775" cy="1933574"/>
        </a:xfrm>
        <a:prstGeom prst="rightBrace">
          <a:avLst>
            <a:gd name="adj1" fmla="val 8333"/>
            <a:gd name="adj2" fmla="val 40553"/>
          </a:avLst>
        </a:prstGeom>
        <a:noFill/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jorudan.co.jp/norika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jorudan.co.jp/norika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23"/>
  <sheetViews>
    <sheetView tabSelected="1" zoomScaleNormal="100" workbookViewId="0">
      <selection activeCell="A4" sqref="A4"/>
    </sheetView>
  </sheetViews>
  <sheetFormatPr defaultRowHeight="18.75" x14ac:dyDescent="0.4"/>
  <cols>
    <col min="1" max="1" width="24.625" customWidth="1"/>
  </cols>
  <sheetData>
    <row r="1" spans="1:16" ht="31.5" customHeight="1" thickBot="1" x14ac:dyDescent="0.45">
      <c r="A1" s="44" t="s">
        <v>22</v>
      </c>
      <c r="B1" s="45"/>
      <c r="C1" s="45"/>
      <c r="D1" s="45"/>
      <c r="E1" s="45"/>
      <c r="F1" s="45"/>
      <c r="G1" s="45"/>
    </row>
    <row r="2" spans="1:16" ht="30" customHeight="1" thickTop="1" x14ac:dyDescent="0.4">
      <c r="A2" s="6" t="s">
        <v>24</v>
      </c>
      <c r="B2" s="5">
        <v>6</v>
      </c>
      <c r="C2" s="4" t="s">
        <v>23</v>
      </c>
      <c r="D2" s="4"/>
      <c r="E2" s="3"/>
      <c r="F2" s="3"/>
      <c r="G2" s="3"/>
      <c r="I2" s="50" t="s">
        <v>39</v>
      </c>
      <c r="J2" s="51"/>
      <c r="K2" s="51"/>
      <c r="L2" s="51"/>
      <c r="M2" s="51"/>
      <c r="N2" s="51"/>
      <c r="O2" s="51"/>
      <c r="P2" s="52"/>
    </row>
    <row r="3" spans="1:16" ht="33" customHeight="1" thickBot="1" x14ac:dyDescent="0.45">
      <c r="A3" s="1" t="s">
        <v>20</v>
      </c>
      <c r="B3" s="2">
        <f>+B6</f>
        <v>10</v>
      </c>
      <c r="C3" s="2">
        <f>IF(B3=12,1,B3+1)</f>
        <v>11</v>
      </c>
      <c r="D3" s="2">
        <f t="shared" ref="D3:G3" si="0">IF(C3=12,1,C3+1)</f>
        <v>12</v>
      </c>
      <c r="E3" s="2">
        <f t="shared" si="0"/>
        <v>1</v>
      </c>
      <c r="F3" s="2">
        <f t="shared" si="0"/>
        <v>2</v>
      </c>
      <c r="G3" s="2">
        <f t="shared" si="0"/>
        <v>3</v>
      </c>
      <c r="I3" s="53"/>
      <c r="J3" s="54"/>
      <c r="K3" s="54"/>
      <c r="L3" s="54"/>
      <c r="M3" s="54"/>
      <c r="N3" s="54"/>
      <c r="O3" s="54"/>
      <c r="P3" s="55"/>
    </row>
    <row r="4" spans="1:16" ht="28.5" customHeight="1" thickTop="1" x14ac:dyDescent="0.4">
      <c r="A4" s="58" t="s">
        <v>0</v>
      </c>
      <c r="B4" s="17">
        <v>1</v>
      </c>
      <c r="C4" s="17">
        <f>IF(B9&gt;1,2,0)</f>
        <v>2</v>
      </c>
      <c r="D4" s="17">
        <f>IF(B9&gt;2,3,0)</f>
        <v>3</v>
      </c>
      <c r="E4" s="17">
        <f>IF(B9&gt;3,4,0)</f>
        <v>4</v>
      </c>
      <c r="F4" s="17">
        <f>IF(B9&gt;4,5,0)</f>
        <v>0</v>
      </c>
      <c r="G4" s="17">
        <f>IF(B9&gt;5,6,0)</f>
        <v>0</v>
      </c>
    </row>
    <row r="5" spans="1:16" x14ac:dyDescent="0.4">
      <c r="D5" s="8" t="s">
        <v>28</v>
      </c>
    </row>
    <row r="6" spans="1:16" ht="27.75" customHeight="1" x14ac:dyDescent="0.4">
      <c r="A6" s="9" t="s">
        <v>21</v>
      </c>
      <c r="B6" s="59">
        <v>10</v>
      </c>
      <c r="C6" s="10" t="s">
        <v>14</v>
      </c>
      <c r="D6" s="11" t="s">
        <v>29</v>
      </c>
      <c r="E6" s="60">
        <v>34840</v>
      </c>
      <c r="F6" s="12" t="s">
        <v>32</v>
      </c>
      <c r="G6" s="7"/>
      <c r="I6" s="57" t="s">
        <v>42</v>
      </c>
    </row>
    <row r="7" spans="1:16" ht="27.75" customHeight="1" x14ac:dyDescent="0.4">
      <c r="A7" s="9" t="s">
        <v>15</v>
      </c>
      <c r="B7" s="59">
        <v>2</v>
      </c>
      <c r="C7" s="10" t="s">
        <v>14</v>
      </c>
      <c r="D7" s="11" t="s">
        <v>30</v>
      </c>
      <c r="E7" s="60">
        <v>20690</v>
      </c>
      <c r="F7" s="12" t="s">
        <v>32</v>
      </c>
      <c r="G7" s="7"/>
      <c r="I7" s="57" t="s">
        <v>43</v>
      </c>
    </row>
    <row r="8" spans="1:16" ht="27.75" customHeight="1" x14ac:dyDescent="0.4">
      <c r="D8" s="11" t="s">
        <v>31</v>
      </c>
      <c r="E8" s="60">
        <v>7260</v>
      </c>
      <c r="F8" s="12" t="s">
        <v>32</v>
      </c>
      <c r="G8" s="7"/>
      <c r="I8" s="63" t="s">
        <v>45</v>
      </c>
      <c r="J8" s="63"/>
      <c r="K8" s="62" t="s">
        <v>44</v>
      </c>
      <c r="L8" s="61"/>
    </row>
    <row r="9" spans="1:16" ht="27.75" customHeight="1" thickBot="1" x14ac:dyDescent="0.45">
      <c r="A9" s="18" t="s">
        <v>25</v>
      </c>
      <c r="B9" s="19">
        <f>+F21</f>
        <v>4</v>
      </c>
      <c r="C9" s="20" t="s">
        <v>19</v>
      </c>
      <c r="D9" s="56" t="s">
        <v>33</v>
      </c>
      <c r="E9" s="56"/>
      <c r="F9" s="56"/>
      <c r="G9" s="7"/>
      <c r="I9" s="14" t="s">
        <v>35</v>
      </c>
    </row>
    <row r="10" spans="1:16" ht="36" customHeight="1" thickTop="1" thickBot="1" x14ac:dyDescent="0.45">
      <c r="A10" s="15" t="s">
        <v>26</v>
      </c>
      <c r="B10" s="21">
        <f>+C18-(C19*C16+C20*C17+C21)</f>
        <v>6670</v>
      </c>
      <c r="C10" t="s">
        <v>17</v>
      </c>
      <c r="D10" s="13" t="s">
        <v>34</v>
      </c>
      <c r="E10" s="60">
        <v>220</v>
      </c>
      <c r="F10" s="12" t="s">
        <v>32</v>
      </c>
      <c r="G10" s="7"/>
    </row>
    <row r="11" spans="1:16" ht="26.25" thickTop="1" x14ac:dyDescent="0.4">
      <c r="A11" s="16" t="s">
        <v>13</v>
      </c>
      <c r="B11" s="46" t="str">
        <f>IF(B10&lt;=0,"返納額がマイナスのため返納額は、0円です。","")</f>
        <v/>
      </c>
      <c r="C11" s="47"/>
      <c r="D11" s="47"/>
      <c r="E11" s="47"/>
      <c r="F11" s="47"/>
      <c r="G11" s="47"/>
      <c r="H11" s="8" t="s">
        <v>37</v>
      </c>
    </row>
    <row r="12" spans="1:16" ht="33.75" customHeight="1" x14ac:dyDescent="0.4">
      <c r="A12" s="48" t="str">
        <f>"計算式　"&amp;E6&amp;"－（"&amp;E7&amp;"×"&amp;C16&amp;"+"&amp;E8&amp;"×"&amp;C17&amp;"+"&amp;E10&amp;"）＝"&amp;B10</f>
        <v>計算式　34840－（20690×1+7260×1+220）＝6670</v>
      </c>
      <c r="B12" s="48"/>
      <c r="C12" s="48"/>
      <c r="D12" s="48"/>
      <c r="E12" s="48"/>
      <c r="F12" s="48"/>
      <c r="G12" s="48"/>
    </row>
    <row r="13" spans="1:16" ht="35.25" customHeight="1" x14ac:dyDescent="0.4">
      <c r="A13" s="49"/>
      <c r="B13" s="49"/>
      <c r="C13" s="49"/>
      <c r="D13" s="49"/>
      <c r="E13" s="49"/>
      <c r="F13" s="49"/>
      <c r="G13" s="49"/>
    </row>
    <row r="14" spans="1:16" x14ac:dyDescent="0.4">
      <c r="A14" s="22" t="s">
        <v>27</v>
      </c>
      <c r="B14" s="23"/>
      <c r="C14" s="23"/>
      <c r="D14" s="23"/>
      <c r="E14" s="24"/>
      <c r="F14" s="24"/>
      <c r="G14" s="25"/>
    </row>
    <row r="15" spans="1:16" x14ac:dyDescent="0.4">
      <c r="A15" s="26" t="s">
        <v>6</v>
      </c>
      <c r="B15" s="27">
        <f>+B9</f>
        <v>4</v>
      </c>
      <c r="C15" s="27" t="s">
        <v>18</v>
      </c>
      <c r="D15" s="27"/>
      <c r="E15" s="28"/>
      <c r="F15" s="28"/>
      <c r="G15" s="29"/>
    </row>
    <row r="16" spans="1:16" x14ac:dyDescent="0.4">
      <c r="A16" s="30"/>
      <c r="B16" s="31" t="s">
        <v>2</v>
      </c>
      <c r="C16" s="27">
        <f>IF(B9&gt;=3,1,0)</f>
        <v>1</v>
      </c>
      <c r="D16" s="27" t="s">
        <v>11</v>
      </c>
      <c r="E16" s="28"/>
      <c r="F16" s="28"/>
      <c r="G16" s="29"/>
    </row>
    <row r="17" spans="1:9" x14ac:dyDescent="0.4">
      <c r="A17" s="30"/>
      <c r="B17" s="31" t="s">
        <v>3</v>
      </c>
      <c r="C17" s="32">
        <f>IF(B9=3,0,IF(B9&gt;3,B9-3,+B9))</f>
        <v>1</v>
      </c>
      <c r="D17" s="27" t="s">
        <v>12</v>
      </c>
      <c r="E17" s="28"/>
      <c r="F17" s="28"/>
      <c r="G17" s="29"/>
    </row>
    <row r="18" spans="1:9" x14ac:dyDescent="0.4">
      <c r="A18" s="26" t="s">
        <v>5</v>
      </c>
      <c r="B18" s="31" t="s">
        <v>1</v>
      </c>
      <c r="C18" s="32">
        <f>+E6</f>
        <v>34840</v>
      </c>
      <c r="D18" s="27" t="s">
        <v>7</v>
      </c>
      <c r="E18" s="28"/>
      <c r="F18" s="28"/>
      <c r="G18" s="29"/>
    </row>
    <row r="19" spans="1:9" x14ac:dyDescent="0.4">
      <c r="A19" s="30"/>
      <c r="B19" s="31" t="s">
        <v>2</v>
      </c>
      <c r="C19" s="32">
        <f>+E7</f>
        <v>20690</v>
      </c>
      <c r="D19" s="27" t="s">
        <v>8</v>
      </c>
      <c r="E19" s="28"/>
      <c r="F19" s="28"/>
      <c r="G19" s="29"/>
    </row>
    <row r="20" spans="1:9" x14ac:dyDescent="0.4">
      <c r="A20" s="30"/>
      <c r="B20" s="31" t="s">
        <v>3</v>
      </c>
      <c r="C20" s="32">
        <f>+E8</f>
        <v>7260</v>
      </c>
      <c r="D20" s="27" t="s">
        <v>9</v>
      </c>
      <c r="E20" s="28"/>
      <c r="F20" s="28"/>
      <c r="G20" s="29"/>
    </row>
    <row r="21" spans="1:9" x14ac:dyDescent="0.4">
      <c r="A21" s="30"/>
      <c r="B21" s="31" t="s">
        <v>4</v>
      </c>
      <c r="C21" s="32">
        <f>+E10</f>
        <v>220</v>
      </c>
      <c r="D21" s="27" t="s">
        <v>10</v>
      </c>
      <c r="E21" s="28" t="s">
        <v>16</v>
      </c>
      <c r="F21" s="33">
        <f>IF(B7-B6&lt;0,B7-B6+12,B7-B6)</f>
        <v>4</v>
      </c>
      <c r="G21" s="29"/>
    </row>
    <row r="22" spans="1:9" x14ac:dyDescent="0.4">
      <c r="A22" s="34"/>
      <c r="B22" s="35" t="s">
        <v>36</v>
      </c>
      <c r="C22" s="36">
        <f>+B10</f>
        <v>6670</v>
      </c>
      <c r="D22" s="36"/>
      <c r="E22" s="37"/>
      <c r="F22" s="37"/>
      <c r="G22" s="38"/>
      <c r="I22" s="8" t="s">
        <v>38</v>
      </c>
    </row>
    <row r="23" spans="1:9" ht="42" customHeight="1" x14ac:dyDescent="0.4">
      <c r="A23" s="42"/>
      <c r="B23" s="42"/>
      <c r="C23" s="42"/>
      <c r="D23" s="42"/>
      <c r="E23" s="43"/>
      <c r="F23" s="43"/>
      <c r="G23" s="43"/>
    </row>
  </sheetData>
  <sheetProtection sheet="1" objects="1" scenarios="1"/>
  <mergeCells count="8">
    <mergeCell ref="A1:G1"/>
    <mergeCell ref="B11:G11"/>
    <mergeCell ref="A12:G12"/>
    <mergeCell ref="A13:G13"/>
    <mergeCell ref="I2:P3"/>
    <mergeCell ref="D9:F9"/>
    <mergeCell ref="I8:J8"/>
    <mergeCell ref="K8:L8"/>
  </mergeCells>
  <phoneticPr fontId="1"/>
  <conditionalFormatting sqref="G4">
    <cfRule type="cellIs" dxfId="9" priority="5" operator="equal">
      <formula>0</formula>
    </cfRule>
    <cfRule type="cellIs" dxfId="8" priority="7" stopIfTrue="1" operator="greaterThan">
      <formula>$B$9&lt;5</formula>
    </cfRule>
  </conditionalFormatting>
  <conditionalFormatting sqref="B9">
    <cfRule type="cellIs" dxfId="7" priority="6" operator="greaterThan">
      <formula>$B$9&gt;5</formula>
    </cfRule>
  </conditionalFormatting>
  <conditionalFormatting sqref="F4">
    <cfRule type="cellIs" dxfId="6" priority="4" operator="equal">
      <formula>0</formula>
    </cfRule>
  </conditionalFormatting>
  <conditionalFormatting sqref="E4">
    <cfRule type="cellIs" dxfId="5" priority="3" operator="equal">
      <formula>0</formula>
    </cfRule>
  </conditionalFormatting>
  <conditionalFormatting sqref="D4">
    <cfRule type="cellIs" dxfId="4" priority="2" operator="equal">
      <formula>0</formula>
    </cfRule>
  </conditionalFormatting>
  <conditionalFormatting sqref="C4">
    <cfRule type="cellIs" dxfId="3" priority="1" operator="equal">
      <formula>0</formula>
    </cfRule>
  </conditionalFormatting>
  <hyperlinks>
    <hyperlink ref="K8" r:id="rId1"/>
  </hyperlinks>
  <pageMargins left="0.7" right="0.7" top="0.75" bottom="0.75" header="0.3" footer="0.3"/>
  <pageSetup paperSize="9" scale="89" orientation="landscape" r:id="rId2"/>
  <colBreaks count="1" manualBreakCount="1">
    <brk id="7" max="21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23"/>
  <sheetViews>
    <sheetView zoomScaleNormal="100" workbookViewId="0">
      <selection activeCell="A4" sqref="A4"/>
    </sheetView>
  </sheetViews>
  <sheetFormatPr defaultRowHeight="18.75" x14ac:dyDescent="0.4"/>
  <cols>
    <col min="1" max="1" width="24.625" customWidth="1"/>
  </cols>
  <sheetData>
    <row r="1" spans="1:16" ht="31.5" customHeight="1" thickBot="1" x14ac:dyDescent="0.45">
      <c r="A1" s="44" t="s">
        <v>22</v>
      </c>
      <c r="B1" s="45"/>
      <c r="C1" s="45"/>
      <c r="D1" s="45"/>
      <c r="E1" s="45"/>
      <c r="F1" s="45"/>
      <c r="G1" s="45"/>
    </row>
    <row r="2" spans="1:16" ht="30" customHeight="1" thickTop="1" x14ac:dyDescent="0.4">
      <c r="A2" s="6" t="s">
        <v>24</v>
      </c>
      <c r="B2" s="5">
        <v>3</v>
      </c>
      <c r="C2" s="4" t="s">
        <v>23</v>
      </c>
      <c r="D2" s="4"/>
      <c r="E2" s="3"/>
      <c r="F2" s="3"/>
      <c r="G2" s="3"/>
      <c r="I2" s="50" t="s">
        <v>39</v>
      </c>
      <c r="J2" s="51"/>
      <c r="K2" s="51"/>
      <c r="L2" s="51"/>
      <c r="M2" s="51"/>
      <c r="N2" s="51"/>
      <c r="O2" s="51"/>
      <c r="P2" s="52"/>
    </row>
    <row r="3" spans="1:16" ht="33" customHeight="1" thickBot="1" x14ac:dyDescent="0.45">
      <c r="A3" s="1" t="s">
        <v>20</v>
      </c>
      <c r="B3" s="2">
        <f>+B6</f>
        <v>1</v>
      </c>
      <c r="C3" s="2">
        <f>IF(B3=12,1,B3+1)</f>
        <v>2</v>
      </c>
      <c r="D3" s="39">
        <f t="shared" ref="D3" si="0">IF(C3=12,1,C3+1)</f>
        <v>3</v>
      </c>
      <c r="E3" s="41"/>
      <c r="F3" s="41"/>
      <c r="G3" s="41"/>
      <c r="I3" s="53"/>
      <c r="J3" s="54"/>
      <c r="K3" s="54"/>
      <c r="L3" s="54"/>
      <c r="M3" s="54"/>
      <c r="N3" s="54"/>
      <c r="O3" s="54"/>
      <c r="P3" s="55"/>
    </row>
    <row r="4" spans="1:16" ht="28.5" customHeight="1" thickTop="1" x14ac:dyDescent="0.4">
      <c r="A4" s="58" t="s">
        <v>0</v>
      </c>
      <c r="B4" s="17">
        <v>1</v>
      </c>
      <c r="C4" s="17">
        <f>IF(B9&gt;1,2,0)</f>
        <v>0</v>
      </c>
      <c r="D4" s="40">
        <f>IF(B9&gt;2,3,0)</f>
        <v>0</v>
      </c>
      <c r="E4" s="41"/>
      <c r="F4" s="41"/>
      <c r="G4" s="41"/>
    </row>
    <row r="5" spans="1:16" x14ac:dyDescent="0.4">
      <c r="D5" s="8" t="s">
        <v>28</v>
      </c>
    </row>
    <row r="6" spans="1:16" ht="27.75" customHeight="1" x14ac:dyDescent="0.4">
      <c r="A6" s="9" t="s">
        <v>21</v>
      </c>
      <c r="B6" s="59">
        <v>1</v>
      </c>
      <c r="C6" s="10" t="s">
        <v>14</v>
      </c>
      <c r="D6" s="11" t="s">
        <v>30</v>
      </c>
      <c r="E6" s="60">
        <v>20690</v>
      </c>
      <c r="F6" s="12" t="s">
        <v>32</v>
      </c>
      <c r="G6" s="7"/>
      <c r="I6" s="57" t="s">
        <v>42</v>
      </c>
    </row>
    <row r="7" spans="1:16" ht="27.75" customHeight="1" x14ac:dyDescent="0.4">
      <c r="A7" s="9" t="s">
        <v>15</v>
      </c>
      <c r="B7" s="59">
        <v>2</v>
      </c>
      <c r="C7" s="10" t="s">
        <v>14</v>
      </c>
      <c r="D7" s="11" t="s">
        <v>31</v>
      </c>
      <c r="E7" s="60">
        <v>7260</v>
      </c>
      <c r="F7" s="12" t="s">
        <v>32</v>
      </c>
      <c r="G7" s="7"/>
      <c r="I7" s="57" t="s">
        <v>46</v>
      </c>
    </row>
    <row r="8" spans="1:16" ht="27.75" customHeight="1" x14ac:dyDescent="0.4">
      <c r="D8" s="56" t="s">
        <v>33</v>
      </c>
      <c r="E8" s="56"/>
      <c r="F8" s="56"/>
      <c r="G8" s="7"/>
      <c r="I8" s="63" t="s">
        <v>45</v>
      </c>
      <c r="J8" s="63"/>
      <c r="K8" s="62" t="s">
        <v>44</v>
      </c>
      <c r="L8" s="61"/>
    </row>
    <row r="9" spans="1:16" ht="27.75" customHeight="1" thickBot="1" x14ac:dyDescent="0.45">
      <c r="A9" s="18" t="s">
        <v>25</v>
      </c>
      <c r="B9" s="19">
        <f>+F21</f>
        <v>1</v>
      </c>
      <c r="C9" s="20" t="s">
        <v>19</v>
      </c>
      <c r="D9" s="13" t="s">
        <v>34</v>
      </c>
      <c r="E9" s="60">
        <v>220</v>
      </c>
      <c r="F9" s="12" t="s">
        <v>32</v>
      </c>
      <c r="G9" s="7"/>
      <c r="I9" s="14" t="s">
        <v>35</v>
      </c>
    </row>
    <row r="10" spans="1:16" ht="36" customHeight="1" thickTop="1" thickBot="1" x14ac:dyDescent="0.45">
      <c r="A10" s="15" t="s">
        <v>26</v>
      </c>
      <c r="B10" s="21">
        <f>+C19-(C20*C17+C21)</f>
        <v>13210</v>
      </c>
      <c r="C10" t="s">
        <v>17</v>
      </c>
      <c r="G10" s="7"/>
    </row>
    <row r="11" spans="1:16" ht="26.25" thickTop="1" x14ac:dyDescent="0.4">
      <c r="A11" s="16" t="s">
        <v>41</v>
      </c>
      <c r="B11" s="46" t="str">
        <f>IF(B10&lt;=0,"返納額がマイナスのため返納額は、0円です。","")</f>
        <v/>
      </c>
      <c r="C11" s="47"/>
      <c r="D11" s="47"/>
      <c r="E11" s="47"/>
      <c r="F11" s="47"/>
      <c r="G11" s="47"/>
      <c r="H11" s="8" t="s">
        <v>37</v>
      </c>
    </row>
    <row r="12" spans="1:16" ht="33.75" customHeight="1" x14ac:dyDescent="0.4">
      <c r="A12" s="48" t="str">
        <f>"計算式　"&amp;E6&amp;"－（"&amp;E7&amp;"×"&amp;C17&amp;"+"&amp;E9&amp;"）＝"&amp;B10</f>
        <v>計算式　20690－（7260×1+220）＝13210</v>
      </c>
      <c r="B12" s="48"/>
      <c r="C12" s="48"/>
      <c r="D12" s="48"/>
      <c r="E12" s="48"/>
      <c r="F12" s="48"/>
      <c r="G12" s="48"/>
    </row>
    <row r="13" spans="1:16" ht="35.25" customHeight="1" x14ac:dyDescent="0.4">
      <c r="A13" s="49"/>
      <c r="B13" s="49"/>
      <c r="C13" s="49"/>
      <c r="D13" s="49"/>
      <c r="E13" s="49"/>
      <c r="F13" s="49"/>
      <c r="G13" s="49"/>
    </row>
    <row r="14" spans="1:16" x14ac:dyDescent="0.4">
      <c r="A14" s="22" t="s">
        <v>27</v>
      </c>
      <c r="B14" s="23"/>
      <c r="C14" s="23"/>
      <c r="D14" s="23"/>
      <c r="E14" s="24"/>
      <c r="F14" s="24"/>
      <c r="G14" s="25"/>
    </row>
    <row r="15" spans="1:16" x14ac:dyDescent="0.4">
      <c r="A15" s="26" t="s">
        <v>6</v>
      </c>
      <c r="B15" s="27">
        <f>+B9</f>
        <v>1</v>
      </c>
      <c r="C15" s="27" t="s">
        <v>18</v>
      </c>
      <c r="D15" s="27"/>
      <c r="E15" s="28"/>
      <c r="F15" s="28"/>
      <c r="G15" s="29"/>
    </row>
    <row r="16" spans="1:16" x14ac:dyDescent="0.4">
      <c r="A16" s="30"/>
      <c r="B16" s="31"/>
      <c r="C16" s="27"/>
      <c r="D16" s="27"/>
      <c r="E16" s="28"/>
      <c r="F16" s="28"/>
      <c r="G16" s="29"/>
    </row>
    <row r="17" spans="1:9" x14ac:dyDescent="0.4">
      <c r="A17" s="30"/>
      <c r="B17" s="31" t="s">
        <v>3</v>
      </c>
      <c r="C17" s="32">
        <f>IF(B9=3,0,IF(B9&gt;3,B9-3,+B9))</f>
        <v>1</v>
      </c>
      <c r="D17" s="27" t="s">
        <v>9</v>
      </c>
      <c r="E17" s="28"/>
      <c r="F17" s="28"/>
      <c r="G17" s="29"/>
    </row>
    <row r="18" spans="1:9" x14ac:dyDescent="0.4">
      <c r="A18" s="26" t="s">
        <v>5</v>
      </c>
      <c r="B18" s="31"/>
      <c r="C18" s="32"/>
      <c r="D18" s="27"/>
      <c r="E18" s="28"/>
      <c r="F18" s="28"/>
      <c r="G18" s="29"/>
    </row>
    <row r="19" spans="1:9" x14ac:dyDescent="0.4">
      <c r="A19" s="30"/>
      <c r="B19" s="31" t="s">
        <v>2</v>
      </c>
      <c r="C19" s="32">
        <f>+E6</f>
        <v>20690</v>
      </c>
      <c r="D19" s="27" t="s">
        <v>40</v>
      </c>
      <c r="E19" s="28"/>
      <c r="F19" s="28"/>
      <c r="G19" s="29"/>
    </row>
    <row r="20" spans="1:9" x14ac:dyDescent="0.4">
      <c r="A20" s="30"/>
      <c r="B20" s="31" t="s">
        <v>3</v>
      </c>
      <c r="C20" s="32">
        <f>+E7</f>
        <v>7260</v>
      </c>
      <c r="D20" s="27" t="s">
        <v>8</v>
      </c>
      <c r="E20" s="28"/>
      <c r="F20" s="28"/>
      <c r="G20" s="29"/>
    </row>
    <row r="21" spans="1:9" x14ac:dyDescent="0.4">
      <c r="A21" s="30"/>
      <c r="B21" s="31" t="s">
        <v>4</v>
      </c>
      <c r="C21" s="32">
        <f>+E9</f>
        <v>220</v>
      </c>
      <c r="D21" s="27" t="s">
        <v>10</v>
      </c>
      <c r="E21" s="28" t="s">
        <v>16</v>
      </c>
      <c r="F21" s="33">
        <f>IF(B7-B6&lt;0,B7-B6+12,B7-B6)</f>
        <v>1</v>
      </c>
      <c r="G21" s="29"/>
    </row>
    <row r="22" spans="1:9" x14ac:dyDescent="0.4">
      <c r="A22" s="34"/>
      <c r="B22" s="35" t="s">
        <v>36</v>
      </c>
      <c r="C22" s="36">
        <f>+B10</f>
        <v>13210</v>
      </c>
      <c r="D22" s="36"/>
      <c r="E22" s="37"/>
      <c r="F22" s="37"/>
      <c r="G22" s="38"/>
      <c r="I22" s="8" t="s">
        <v>38</v>
      </c>
    </row>
    <row r="23" spans="1:9" ht="44.25" customHeight="1" x14ac:dyDescent="0.4">
      <c r="A23" s="42"/>
      <c r="B23" s="42"/>
      <c r="C23" s="42"/>
      <c r="D23" s="42"/>
      <c r="E23" s="43"/>
      <c r="F23" s="43"/>
      <c r="G23" s="43"/>
    </row>
  </sheetData>
  <sheetProtection sheet="1" objects="1" scenarios="1"/>
  <mergeCells count="8">
    <mergeCell ref="A1:G1"/>
    <mergeCell ref="I2:P3"/>
    <mergeCell ref="B11:G11"/>
    <mergeCell ref="A12:G12"/>
    <mergeCell ref="A13:G13"/>
    <mergeCell ref="D8:F8"/>
    <mergeCell ref="I8:J8"/>
    <mergeCell ref="K8:L8"/>
  </mergeCells>
  <phoneticPr fontId="1"/>
  <conditionalFormatting sqref="C4">
    <cfRule type="cellIs" dxfId="2" priority="1" operator="equal">
      <formula>0</formula>
    </cfRule>
  </conditionalFormatting>
  <conditionalFormatting sqref="B9">
    <cfRule type="cellIs" dxfId="1" priority="6" operator="greaterThan">
      <formula>$B$9&gt;5</formula>
    </cfRule>
  </conditionalFormatting>
  <conditionalFormatting sqref="D4">
    <cfRule type="cellIs" dxfId="0" priority="2" operator="equal">
      <formula>0</formula>
    </cfRule>
  </conditionalFormatting>
  <hyperlinks>
    <hyperlink ref="K8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支給単位6ヶ月</vt:lpstr>
      <vt:lpstr>支給単位３ヶ月</vt:lpstr>
      <vt:lpstr>支給単位３ヶ月!Print_Area</vt:lpstr>
      <vt:lpstr>支給単位6ヶ月!Print_Area</vt:lpstr>
    </vt:vector>
  </TitlesOfParts>
  <Company>白岡市教育委員会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shiraoka0905</dc:creator>
  <cp:lastModifiedBy>shiraoka0905</cp:lastModifiedBy>
  <cp:lastPrinted>2020-01-08T07:04:33Z</cp:lastPrinted>
  <dcterms:created xsi:type="dcterms:W3CDTF">2020-01-08T05:21:27Z</dcterms:created>
  <dcterms:modified xsi:type="dcterms:W3CDTF">2020-01-10T03:22:41Z</dcterms:modified>
</cp:coreProperties>
</file>